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showHorizontalScroll="0" showVerticalScroll="0" showSheetTabs="0" xWindow="2160" yWindow="390" windowWidth="13665" windowHeight="11580" tabRatio="374" activeTab="1"/>
  </bookViews>
  <sheets>
    <sheet name="LargeGraphs" sheetId="7" r:id="rId1"/>
    <sheet name="SHELLCALC" sheetId="4" r:id="rId2"/>
    <sheet name="Revisions" sheetId="6" state="hidden" r:id="rId3"/>
    <sheet name="About" sheetId="5" r:id="rId4"/>
    <sheet name="Calculations" sheetId="1" state="hidden" r:id="rId5"/>
  </sheets>
  <definedNames>
    <definedName name="drift">Calculations!$AR$31:$AR$35</definedName>
    <definedName name="Fuse_Delay">SHELLCALC!$C$10</definedName>
    <definedName name="is_comet">Calculations!$G$24</definedName>
    <definedName name="is_imp">Calculations!$G$25</definedName>
    <definedName name="is_metric">Calculations!$H$25</definedName>
    <definedName name="is_shell">Calculations!$H$24</definedName>
    <definedName name="muzzle_velocity">SHELLCALC!$C$9</definedName>
    <definedName name="Param_1">Calculations!$P$24</definedName>
    <definedName name="_xlnm.Print_Area" localSheetId="0">LargeGraphs!$A$1:$O$61</definedName>
    <definedName name="_xlnm.Print_Area" localSheetId="1">SHELLCALC!$A$1:$I$58</definedName>
    <definedName name="Print_area1">SHELLCALC!$A$1:$I$58</definedName>
    <definedName name="print_area2">LargeGraphs!$A$1:$O$61</definedName>
    <definedName name="shell_data">Calculations!$AF$31:$AL$46</definedName>
    <definedName name="shell_data1">Calculations!$AF$32:$AM$46</definedName>
    <definedName name="shell_size">Calculations!$AF$32:$AF$46</definedName>
    <definedName name="types">Calculations!$AR$41:$AR$42</definedName>
    <definedName name="Units">Calculations!$AR$37:$AR$38</definedName>
    <definedName name="version">SHELLCALC!$B$1</definedName>
  </definedNames>
  <calcPr calcId="144525"/>
</workbook>
</file>

<file path=xl/calcChain.xml><?xml version="1.0" encoding="utf-8"?>
<calcChain xmlns="http://schemas.openxmlformats.org/spreadsheetml/2006/main">
  <c r="K2" i="6" l="1"/>
  <c r="B2" i="5"/>
  <c r="AN50" i="1"/>
  <c r="E7" i="1"/>
  <c r="G10" i="4" l="1"/>
  <c r="AH36" i="1"/>
  <c r="AH35" i="1"/>
  <c r="AH34" i="1"/>
  <c r="AH37" i="1"/>
  <c r="AJ36" i="1"/>
  <c r="AJ35" i="1"/>
  <c r="AJ34" i="1"/>
  <c r="AK36" i="1"/>
  <c r="AK35" i="1"/>
  <c r="AK34" i="1"/>
  <c r="B16" i="1" l="1"/>
  <c r="P30" i="1" s="1"/>
  <c r="D24" i="1"/>
  <c r="B24" i="1"/>
  <c r="H24" i="1"/>
  <c r="B6" i="1"/>
  <c r="B18" i="1" s="1"/>
  <c r="G24" i="1"/>
  <c r="F15" i="4" s="1"/>
  <c r="B26" i="1"/>
  <c r="D25" i="1"/>
  <c r="B25" i="1"/>
  <c r="G25" i="1"/>
  <c r="D11" i="1"/>
  <c r="B15" i="1"/>
  <c r="D15" i="1"/>
  <c r="B11" i="1"/>
  <c r="B8" i="1"/>
  <c r="B12" i="1"/>
  <c r="H31" i="1"/>
  <c r="B20" i="1"/>
  <c r="AC31" i="1"/>
  <c r="B13" i="1"/>
  <c r="B9" i="1"/>
  <c r="B23" i="1"/>
  <c r="E31" i="1"/>
  <c r="B10" i="1"/>
  <c r="F31" i="1"/>
  <c r="G31" i="1"/>
  <c r="B14" i="1"/>
  <c r="W31" i="1"/>
  <c r="V31" i="1"/>
  <c r="M30" i="1"/>
  <c r="U31" i="1"/>
  <c r="N16" i="1"/>
  <c r="N17" i="1"/>
  <c r="D14" i="1"/>
  <c r="A32" i="1"/>
  <c r="AC32" i="1" s="1"/>
  <c r="A33" i="1"/>
  <c r="AC33" i="1" s="1"/>
  <c r="A34" i="1"/>
  <c r="AC34" i="1" s="1"/>
  <c r="A35" i="1"/>
  <c r="AC35" i="1" s="1"/>
  <c r="A36" i="1"/>
  <c r="AC36" i="1" s="1"/>
  <c r="A37" i="1"/>
  <c r="AC37" i="1" s="1"/>
  <c r="A38" i="1"/>
  <c r="AC38" i="1" s="1"/>
  <c r="A39" i="1"/>
  <c r="AC39" i="1" s="1"/>
  <c r="A40" i="1"/>
  <c r="AC40" i="1" s="1"/>
  <c r="A41" i="1"/>
  <c r="AC41" i="1" s="1"/>
  <c r="A42" i="1"/>
  <c r="AC42" i="1" s="1"/>
  <c r="A43" i="1"/>
  <c r="AC43" i="1" s="1"/>
  <c r="A44" i="1"/>
  <c r="AC44" i="1" s="1"/>
  <c r="A45" i="1"/>
  <c r="AC45" i="1" s="1"/>
  <c r="A46" i="1"/>
  <c r="AC46" i="1" s="1"/>
  <c r="A47" i="1"/>
  <c r="AC47" i="1" s="1"/>
  <c r="A48" i="1"/>
  <c r="AC48" i="1" s="1"/>
  <c r="A49" i="1"/>
  <c r="AC49" i="1" s="1"/>
  <c r="A50" i="1"/>
  <c r="AC50" i="1" s="1"/>
  <c r="A51" i="1"/>
  <c r="AC51" i="1" s="1"/>
  <c r="A52" i="1"/>
  <c r="AC52" i="1" s="1"/>
  <c r="A53" i="1"/>
  <c r="AC53" i="1" s="1"/>
  <c r="A54" i="1"/>
  <c r="AC54" i="1" s="1"/>
  <c r="A55" i="1"/>
  <c r="AC55" i="1" s="1"/>
  <c r="A56" i="1"/>
  <c r="AC56" i="1" s="1"/>
  <c r="A57" i="1"/>
  <c r="AC57" i="1" s="1"/>
  <c r="A58" i="1"/>
  <c r="AC58" i="1" s="1"/>
  <c r="A59" i="1"/>
  <c r="AC59" i="1" s="1"/>
  <c r="A60" i="1"/>
  <c r="AC60" i="1" s="1"/>
  <c r="A61" i="1"/>
  <c r="AC61" i="1" s="1"/>
  <c r="A62" i="1"/>
  <c r="AC62" i="1" s="1"/>
  <c r="A63" i="1"/>
  <c r="AC63" i="1" s="1"/>
  <c r="A64" i="1"/>
  <c r="AC64" i="1" s="1"/>
  <c r="A65" i="1"/>
  <c r="AC65" i="1" s="1"/>
  <c r="A66" i="1"/>
  <c r="AC66" i="1" s="1"/>
  <c r="AH42" i="1"/>
  <c r="AJ42" i="1"/>
  <c r="A67" i="1"/>
  <c r="AC67" i="1" s="1"/>
  <c r="A68" i="1"/>
  <c r="AC68" i="1" s="1"/>
  <c r="A69" i="1"/>
  <c r="AC69" i="1" s="1"/>
  <c r="A70" i="1"/>
  <c r="AC70" i="1" s="1"/>
  <c r="A71" i="1"/>
  <c r="AC71" i="1" s="1"/>
  <c r="A72" i="1"/>
  <c r="AC72" i="1" s="1"/>
  <c r="A73" i="1"/>
  <c r="AC73" i="1" s="1"/>
  <c r="A74" i="1"/>
  <c r="AC74" i="1" s="1"/>
  <c r="A75" i="1"/>
  <c r="AC75" i="1" s="1"/>
  <c r="A76" i="1"/>
  <c r="AC76" i="1" s="1"/>
  <c r="A77" i="1"/>
  <c r="AC77" i="1" s="1"/>
  <c r="A78" i="1"/>
  <c r="AC78" i="1" s="1"/>
  <c r="A79" i="1"/>
  <c r="AC79" i="1" s="1"/>
  <c r="A80" i="1"/>
  <c r="AC80" i="1" s="1"/>
  <c r="A81" i="1"/>
  <c r="AC81" i="1" s="1"/>
  <c r="A82" i="1"/>
  <c r="AC82" i="1" s="1"/>
  <c r="A83" i="1"/>
  <c r="AC83" i="1" s="1"/>
  <c r="A84" i="1"/>
  <c r="AC84" i="1" s="1"/>
  <c r="A85" i="1"/>
  <c r="AC85" i="1" s="1"/>
  <c r="A86" i="1"/>
  <c r="AC86" i="1" s="1"/>
  <c r="A87" i="1"/>
  <c r="AC87" i="1" s="1"/>
  <c r="A88" i="1"/>
  <c r="AC88" i="1" s="1"/>
  <c r="A89" i="1"/>
  <c r="AC89" i="1" s="1"/>
  <c r="A90" i="1"/>
  <c r="AC90" i="1" s="1"/>
  <c r="A91" i="1"/>
  <c r="AC91" i="1" s="1"/>
  <c r="A92" i="1"/>
  <c r="AC92" i="1" s="1"/>
  <c r="A93" i="1"/>
  <c r="AC93" i="1" s="1"/>
  <c r="A94" i="1"/>
  <c r="AC94" i="1" s="1"/>
  <c r="A95" i="1"/>
  <c r="AC95" i="1" s="1"/>
  <c r="A96" i="1"/>
  <c r="AC96" i="1" s="1"/>
  <c r="A97" i="1"/>
  <c r="AC97" i="1" s="1"/>
  <c r="A98" i="1"/>
  <c r="AC98" i="1" s="1"/>
  <c r="A99" i="1"/>
  <c r="AC99" i="1" s="1"/>
  <c r="A100" i="1"/>
  <c r="AC100" i="1" s="1"/>
  <c r="A101" i="1"/>
  <c r="AC101" i="1" s="1"/>
  <c r="A102" i="1"/>
  <c r="AC102" i="1" s="1"/>
  <c r="A103" i="1"/>
  <c r="AC103" i="1" s="1"/>
  <c r="A104" i="1"/>
  <c r="AC104" i="1" s="1"/>
  <c r="A105" i="1"/>
  <c r="AC105" i="1" s="1"/>
  <c r="A106" i="1"/>
  <c r="AC106" i="1" s="1"/>
  <c r="A107" i="1"/>
  <c r="AC107" i="1" s="1"/>
  <c r="A108" i="1"/>
  <c r="AC108" i="1" s="1"/>
  <c r="A109" i="1"/>
  <c r="AC109" i="1" s="1"/>
  <c r="A110" i="1"/>
  <c r="AC110" i="1" s="1"/>
  <c r="A111" i="1"/>
  <c r="AC111" i="1" s="1"/>
  <c r="A112" i="1"/>
  <c r="AC112" i="1" s="1"/>
  <c r="A113" i="1"/>
  <c r="AC113" i="1" s="1"/>
  <c r="A114" i="1"/>
  <c r="AC114" i="1" s="1"/>
  <c r="A115" i="1"/>
  <c r="AC115" i="1" s="1"/>
  <c r="A116" i="1"/>
  <c r="AC116" i="1" s="1"/>
  <c r="A117" i="1"/>
  <c r="AC117" i="1" s="1"/>
  <c r="A118" i="1"/>
  <c r="AC118" i="1" s="1"/>
  <c r="A119" i="1"/>
  <c r="AC119" i="1" s="1"/>
  <c r="A120" i="1"/>
  <c r="AC120" i="1" s="1"/>
  <c r="A121" i="1"/>
  <c r="AC121" i="1" s="1"/>
  <c r="A122" i="1"/>
  <c r="AC122" i="1" s="1"/>
  <c r="A123" i="1"/>
  <c r="AC123" i="1" s="1"/>
  <c r="A124" i="1"/>
  <c r="AC124" i="1" s="1"/>
  <c r="A125" i="1"/>
  <c r="AC125" i="1" s="1"/>
  <c r="A126" i="1"/>
  <c r="AC126" i="1" s="1"/>
  <c r="A127" i="1"/>
  <c r="AC127" i="1" s="1"/>
  <c r="A128" i="1"/>
  <c r="AC128" i="1" s="1"/>
  <c r="A129" i="1"/>
  <c r="AC129" i="1" s="1"/>
  <c r="A130" i="1"/>
  <c r="AC130" i="1" s="1"/>
  <c r="A131" i="1"/>
  <c r="AC131" i="1" s="1"/>
  <c r="A132" i="1"/>
  <c r="AC132" i="1" s="1"/>
  <c r="A133" i="1"/>
  <c r="AC133" i="1" s="1"/>
  <c r="A134" i="1"/>
  <c r="AC134" i="1" s="1"/>
  <c r="A135" i="1"/>
  <c r="AC135" i="1" s="1"/>
  <c r="A136" i="1"/>
  <c r="AC136" i="1" s="1"/>
  <c r="A137" i="1"/>
  <c r="AC137" i="1" s="1"/>
  <c r="A138" i="1"/>
  <c r="AC138" i="1" s="1"/>
  <c r="A139" i="1"/>
  <c r="AC139" i="1" s="1"/>
  <c r="A140" i="1"/>
  <c r="AC140" i="1" s="1"/>
  <c r="A141" i="1"/>
  <c r="AC141" i="1" s="1"/>
  <c r="A142" i="1"/>
  <c r="AC142" i="1" s="1"/>
  <c r="A143" i="1"/>
  <c r="AC143" i="1" s="1"/>
  <c r="A144" i="1"/>
  <c r="AC144" i="1" s="1"/>
  <c r="A145" i="1"/>
  <c r="AC145" i="1" s="1"/>
  <c r="A146" i="1"/>
  <c r="AC146" i="1" s="1"/>
  <c r="A147" i="1"/>
  <c r="AC147" i="1" s="1"/>
  <c r="A148" i="1"/>
  <c r="AC148" i="1" s="1"/>
  <c r="A149" i="1"/>
  <c r="AC149" i="1" s="1"/>
  <c r="A150" i="1"/>
  <c r="AC150" i="1" s="1"/>
  <c r="A151" i="1"/>
  <c r="AC151" i="1" s="1"/>
  <c r="A152" i="1"/>
  <c r="AC152" i="1" s="1"/>
  <c r="A153" i="1"/>
  <c r="AC153" i="1" s="1"/>
  <c r="A154" i="1"/>
  <c r="AC154" i="1" s="1"/>
  <c r="A155" i="1"/>
  <c r="AC155" i="1" s="1"/>
  <c r="A156" i="1"/>
  <c r="AC156" i="1" s="1"/>
  <c r="A157" i="1"/>
  <c r="AC157" i="1" s="1"/>
  <c r="A158" i="1"/>
  <c r="AC158" i="1" s="1"/>
  <c r="A159" i="1"/>
  <c r="AC159" i="1" s="1"/>
  <c r="A160" i="1"/>
  <c r="AC160" i="1" s="1"/>
  <c r="A161" i="1"/>
  <c r="AC161" i="1" s="1"/>
  <c r="A162" i="1"/>
  <c r="AC162" i="1" s="1"/>
  <c r="A163" i="1"/>
  <c r="AC163" i="1" s="1"/>
  <c r="A164" i="1"/>
  <c r="AC164" i="1" s="1"/>
  <c r="A165" i="1"/>
  <c r="AC165" i="1" s="1"/>
  <c r="A166" i="1"/>
  <c r="AC166" i="1" s="1"/>
  <c r="A167" i="1"/>
  <c r="AC167" i="1" s="1"/>
  <c r="A168" i="1"/>
  <c r="AC168" i="1" s="1"/>
  <c r="A169" i="1"/>
  <c r="AC169" i="1" s="1"/>
  <c r="A170" i="1"/>
  <c r="AC170" i="1" s="1"/>
  <c r="A171" i="1"/>
  <c r="AC171" i="1" s="1"/>
  <c r="A172" i="1"/>
  <c r="AC172" i="1" s="1"/>
  <c r="A173" i="1"/>
  <c r="AC173" i="1" s="1"/>
  <c r="A174" i="1"/>
  <c r="AC174" i="1" s="1"/>
  <c r="A175" i="1"/>
  <c r="AC175" i="1" s="1"/>
  <c r="A176" i="1"/>
  <c r="AC176" i="1" s="1"/>
  <c r="A177" i="1"/>
  <c r="AC177" i="1" s="1"/>
  <c r="A178" i="1"/>
  <c r="AC178" i="1" s="1"/>
  <c r="A179" i="1"/>
  <c r="AC179" i="1" s="1"/>
  <c r="A180" i="1"/>
  <c r="AC180" i="1" s="1"/>
  <c r="A181" i="1"/>
  <c r="AC181" i="1" s="1"/>
  <c r="A182" i="1"/>
  <c r="AC182" i="1" s="1"/>
  <c r="A183" i="1"/>
  <c r="AC183" i="1" s="1"/>
  <c r="A184" i="1"/>
  <c r="AC184" i="1" s="1"/>
  <c r="A185" i="1"/>
  <c r="AC185" i="1" s="1"/>
  <c r="A186" i="1"/>
  <c r="AC186" i="1" s="1"/>
  <c r="A187" i="1"/>
  <c r="AC187" i="1" s="1"/>
  <c r="A188" i="1"/>
  <c r="AC188" i="1" s="1"/>
  <c r="A189" i="1"/>
  <c r="AC189" i="1" s="1"/>
  <c r="A190" i="1"/>
  <c r="AC190" i="1" s="1"/>
  <c r="A191" i="1"/>
  <c r="AC191" i="1" s="1"/>
  <c r="A192" i="1"/>
  <c r="AC192" i="1" s="1"/>
  <c r="A193" i="1"/>
  <c r="AC193" i="1" s="1"/>
  <c r="A194" i="1"/>
  <c r="AC194" i="1" s="1"/>
  <c r="A195" i="1"/>
  <c r="AC195" i="1" s="1"/>
  <c r="A196" i="1"/>
  <c r="AC196" i="1" s="1"/>
  <c r="A197" i="1"/>
  <c r="AC197" i="1" s="1"/>
  <c r="A198" i="1"/>
  <c r="AC198" i="1" s="1"/>
  <c r="A199" i="1"/>
  <c r="AC199" i="1" s="1"/>
  <c r="A200" i="1"/>
  <c r="AC200" i="1" s="1"/>
  <c r="A201" i="1"/>
  <c r="AC201" i="1" s="1"/>
  <c r="A202" i="1"/>
  <c r="AC202" i="1" s="1"/>
  <c r="A203" i="1"/>
  <c r="AC203" i="1" s="1"/>
  <c r="A204" i="1"/>
  <c r="AC204" i="1" s="1"/>
  <c r="A205" i="1"/>
  <c r="AC205" i="1" s="1"/>
  <c r="A206" i="1"/>
  <c r="AC206" i="1" s="1"/>
  <c r="A207" i="1"/>
  <c r="AC207" i="1" s="1"/>
  <c r="A208" i="1"/>
  <c r="AC208" i="1" s="1"/>
  <c r="A209" i="1"/>
  <c r="AC209" i="1" s="1"/>
  <c r="A210" i="1"/>
  <c r="AC210" i="1" s="1"/>
  <c r="A211" i="1"/>
  <c r="AC211" i="1" s="1"/>
  <c r="A212" i="1"/>
  <c r="AC212" i="1" s="1"/>
  <c r="A213" i="1"/>
  <c r="AC213" i="1" s="1"/>
  <c r="A214" i="1"/>
  <c r="AC214" i="1" s="1"/>
  <c r="A215" i="1"/>
  <c r="AC215" i="1" s="1"/>
  <c r="A216" i="1"/>
  <c r="AC216" i="1" s="1"/>
  <c r="A217" i="1"/>
  <c r="AC217" i="1" s="1"/>
  <c r="A218" i="1"/>
  <c r="AC218" i="1" s="1"/>
  <c r="A219" i="1"/>
  <c r="AC219" i="1" s="1"/>
  <c r="A220" i="1"/>
  <c r="AC220" i="1" s="1"/>
  <c r="A221" i="1"/>
  <c r="AC221" i="1" s="1"/>
  <c r="A222" i="1"/>
  <c r="AC222" i="1" s="1"/>
  <c r="A223" i="1"/>
  <c r="AC223" i="1" s="1"/>
  <c r="A224" i="1"/>
  <c r="AC224" i="1" s="1"/>
  <c r="A225" i="1"/>
  <c r="AC225" i="1" s="1"/>
  <c r="A226" i="1"/>
  <c r="AC226" i="1" s="1"/>
  <c r="A227" i="1"/>
  <c r="AC227" i="1" s="1"/>
  <c r="A228" i="1"/>
  <c r="AC228" i="1" s="1"/>
  <c r="A229" i="1"/>
  <c r="AC229" i="1" s="1"/>
  <c r="A230" i="1"/>
  <c r="AC230" i="1" s="1"/>
  <c r="A231" i="1"/>
  <c r="AC231" i="1" s="1"/>
  <c r="A232" i="1"/>
  <c r="AC232" i="1" s="1"/>
  <c r="A233" i="1"/>
  <c r="AC233" i="1" s="1"/>
  <c r="A234" i="1"/>
  <c r="AC234" i="1" s="1"/>
  <c r="A235" i="1"/>
  <c r="AC235" i="1" s="1"/>
  <c r="A236" i="1"/>
  <c r="AC236" i="1" s="1"/>
  <c r="A237" i="1"/>
  <c r="AC237" i="1" s="1"/>
  <c r="A238" i="1"/>
  <c r="AC238" i="1" s="1"/>
  <c r="A239" i="1"/>
  <c r="AC239" i="1" s="1"/>
  <c r="A240" i="1"/>
  <c r="AC240" i="1" s="1"/>
  <c r="A241" i="1"/>
  <c r="AC241" i="1" s="1"/>
  <c r="A242" i="1"/>
  <c r="AC242" i="1" s="1"/>
  <c r="A243" i="1"/>
  <c r="AC243" i="1" s="1"/>
  <c r="A244" i="1"/>
  <c r="AC244" i="1" s="1"/>
  <c r="A245" i="1"/>
  <c r="AC245" i="1" s="1"/>
  <c r="A246" i="1"/>
  <c r="AC246" i="1" s="1"/>
  <c r="A247" i="1"/>
  <c r="AC247" i="1" s="1"/>
  <c r="A248" i="1"/>
  <c r="AC248" i="1" s="1"/>
  <c r="A249" i="1"/>
  <c r="AC249" i="1" s="1"/>
  <c r="A250" i="1"/>
  <c r="AC250" i="1" s="1"/>
  <c r="A251" i="1"/>
  <c r="AC251" i="1" s="1"/>
  <c r="A252" i="1"/>
  <c r="AC252" i="1" s="1"/>
  <c r="A253" i="1"/>
  <c r="AC253" i="1" s="1"/>
  <c r="A254" i="1"/>
  <c r="AC254" i="1" s="1"/>
  <c r="A255" i="1"/>
  <c r="AC255" i="1" s="1"/>
  <c r="A256" i="1"/>
  <c r="AC256" i="1" s="1"/>
  <c r="A257" i="1"/>
  <c r="AC257" i="1" s="1"/>
  <c r="A258" i="1"/>
  <c r="AC258" i="1" s="1"/>
  <c r="A259" i="1"/>
  <c r="AC259" i="1" s="1"/>
  <c r="S31" i="1"/>
  <c r="T31" i="1"/>
  <c r="O30" i="1"/>
  <c r="H25" i="1"/>
  <c r="AK46" i="1"/>
  <c r="AJ46" i="1"/>
  <c r="AH46" i="1"/>
  <c r="AK45" i="1"/>
  <c r="AJ45" i="1"/>
  <c r="AH45" i="1"/>
  <c r="AK44" i="1"/>
  <c r="AJ44" i="1"/>
  <c r="AH44" i="1"/>
  <c r="AK43" i="1"/>
  <c r="AJ43" i="1"/>
  <c r="AH43" i="1"/>
  <c r="AK42" i="1"/>
  <c r="AK41" i="1"/>
  <c r="AJ41" i="1"/>
  <c r="AH41" i="1"/>
  <c r="AK40" i="1"/>
  <c r="AJ40" i="1"/>
  <c r="AH40" i="1"/>
  <c r="AK39" i="1"/>
  <c r="AJ39" i="1"/>
  <c r="AH39" i="1"/>
  <c r="AK38" i="1"/>
  <c r="AJ38" i="1"/>
  <c r="AH38" i="1"/>
  <c r="AK37" i="1"/>
  <c r="AJ37" i="1"/>
  <c r="N20" i="1"/>
  <c r="AK33" i="1"/>
  <c r="AK32" i="1"/>
  <c r="AJ32" i="1"/>
  <c r="AJ33" i="1"/>
  <c r="AH32" i="1"/>
  <c r="AH33" i="1"/>
  <c r="Q31" i="1"/>
  <c r="R31" i="1"/>
  <c r="H17" i="4"/>
  <c r="H7" i="4"/>
  <c r="H6" i="4"/>
  <c r="H5" i="4"/>
  <c r="F17" i="4"/>
  <c r="B7" i="4"/>
  <c r="B8" i="4"/>
  <c r="B10" i="4"/>
  <c r="B11" i="4"/>
  <c r="D15" i="4"/>
  <c r="D11" i="4" l="1"/>
  <c r="H16" i="4"/>
  <c r="B7" i="1"/>
  <c r="F8" i="4"/>
  <c r="F10" i="4"/>
  <c r="D9" i="4"/>
  <c r="H8" i="4"/>
  <c r="N18" i="1"/>
  <c r="G8" i="4" s="1"/>
  <c r="D13" i="4"/>
  <c r="B17" i="1"/>
  <c r="B19" i="1"/>
  <c r="G17" i="4" s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259" i="1"/>
  <c r="X258" i="1"/>
  <c r="X257" i="1"/>
  <c r="X256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2" i="1"/>
  <c r="X241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3" i="1"/>
  <c r="X212" i="1"/>
  <c r="X211" i="1"/>
  <c r="X210" i="1"/>
  <c r="X209" i="1"/>
  <c r="X208" i="1"/>
  <c r="X207" i="1"/>
  <c r="X206" i="1"/>
  <c r="X205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W259" i="1"/>
  <c r="V259" i="1"/>
  <c r="W258" i="1"/>
  <c r="V258" i="1"/>
  <c r="W257" i="1"/>
  <c r="V257" i="1"/>
  <c r="W256" i="1"/>
  <c r="V256" i="1"/>
  <c r="W255" i="1"/>
  <c r="V255" i="1"/>
  <c r="W254" i="1"/>
  <c r="V254" i="1"/>
  <c r="W253" i="1"/>
  <c r="V253" i="1"/>
  <c r="W252" i="1"/>
  <c r="V252" i="1"/>
  <c r="W251" i="1"/>
  <c r="V251" i="1"/>
  <c r="W250" i="1"/>
  <c r="V250" i="1"/>
  <c r="W249" i="1"/>
  <c r="V249" i="1"/>
  <c r="W248" i="1"/>
  <c r="V248" i="1"/>
  <c r="W247" i="1"/>
  <c r="V247" i="1"/>
  <c r="W246" i="1"/>
  <c r="V246" i="1"/>
  <c r="W245" i="1"/>
  <c r="V245" i="1"/>
  <c r="W244" i="1"/>
  <c r="V244" i="1"/>
  <c r="W243" i="1"/>
  <c r="V243" i="1"/>
  <c r="W242" i="1"/>
  <c r="V242" i="1"/>
  <c r="W241" i="1"/>
  <c r="V241" i="1"/>
  <c r="W240" i="1"/>
  <c r="V240" i="1"/>
  <c r="W239" i="1"/>
  <c r="V239" i="1"/>
  <c r="W238" i="1"/>
  <c r="V238" i="1"/>
  <c r="W237" i="1"/>
  <c r="V237" i="1"/>
  <c r="W236" i="1"/>
  <c r="V236" i="1"/>
  <c r="W235" i="1"/>
  <c r="V235" i="1"/>
  <c r="W234" i="1"/>
  <c r="V234" i="1"/>
  <c r="W233" i="1"/>
  <c r="V233" i="1"/>
  <c r="W232" i="1"/>
  <c r="V232" i="1"/>
  <c r="W231" i="1"/>
  <c r="V231" i="1"/>
  <c r="W230" i="1"/>
  <c r="V230" i="1"/>
  <c r="W229" i="1"/>
  <c r="V229" i="1"/>
  <c r="W228" i="1"/>
  <c r="V228" i="1"/>
  <c r="W227" i="1"/>
  <c r="V227" i="1"/>
  <c r="W226" i="1"/>
  <c r="V226" i="1"/>
  <c r="W225" i="1"/>
  <c r="V225" i="1"/>
  <c r="W224" i="1"/>
  <c r="V224" i="1"/>
  <c r="W223" i="1"/>
  <c r="V223" i="1"/>
  <c r="W222" i="1"/>
  <c r="V222" i="1"/>
  <c r="W221" i="1"/>
  <c r="V221" i="1"/>
  <c r="W220" i="1"/>
  <c r="V220" i="1"/>
  <c r="W219" i="1"/>
  <c r="V219" i="1"/>
  <c r="W218" i="1"/>
  <c r="V218" i="1"/>
  <c r="W217" i="1"/>
  <c r="V217" i="1"/>
  <c r="W216" i="1"/>
  <c r="V216" i="1"/>
  <c r="W215" i="1"/>
  <c r="V215" i="1"/>
  <c r="W214" i="1"/>
  <c r="V214" i="1"/>
  <c r="W213" i="1"/>
  <c r="V213" i="1"/>
  <c r="U213" i="1"/>
  <c r="W212" i="1"/>
  <c r="V212" i="1"/>
  <c r="U212" i="1"/>
  <c r="W211" i="1"/>
  <c r="V211" i="1"/>
  <c r="U211" i="1"/>
  <c r="W210" i="1"/>
  <c r="V210" i="1"/>
  <c r="U210" i="1"/>
  <c r="W209" i="1"/>
  <c r="V209" i="1"/>
  <c r="U209" i="1"/>
  <c r="W208" i="1"/>
  <c r="V208" i="1"/>
  <c r="U208" i="1"/>
  <c r="W207" i="1"/>
  <c r="V207" i="1"/>
  <c r="U207" i="1"/>
  <c r="W206" i="1"/>
  <c r="V206" i="1"/>
  <c r="U206" i="1"/>
  <c r="W205" i="1"/>
  <c r="V205" i="1"/>
  <c r="U205" i="1"/>
  <c r="W204" i="1"/>
  <c r="V204" i="1"/>
  <c r="U204" i="1"/>
  <c r="W203" i="1"/>
  <c r="V203" i="1"/>
  <c r="U203" i="1"/>
  <c r="W202" i="1"/>
  <c r="V202" i="1"/>
  <c r="U202" i="1"/>
  <c r="W201" i="1"/>
  <c r="V201" i="1"/>
  <c r="U201" i="1"/>
  <c r="W200" i="1"/>
  <c r="V200" i="1"/>
  <c r="U200" i="1"/>
  <c r="W199" i="1"/>
  <c r="V199" i="1"/>
  <c r="U199" i="1"/>
  <c r="W198" i="1"/>
  <c r="V198" i="1"/>
  <c r="U198" i="1"/>
  <c r="W197" i="1"/>
  <c r="V197" i="1"/>
  <c r="U197" i="1"/>
  <c r="W196" i="1"/>
  <c r="V196" i="1"/>
  <c r="U196" i="1"/>
  <c r="W195" i="1"/>
  <c r="V195" i="1"/>
  <c r="U195" i="1"/>
  <c r="W194" i="1"/>
  <c r="V194" i="1"/>
  <c r="U194" i="1"/>
  <c r="W193" i="1"/>
  <c r="V193" i="1"/>
  <c r="U193" i="1"/>
  <c r="W192" i="1"/>
  <c r="V192" i="1"/>
  <c r="U192" i="1"/>
  <c r="W191" i="1"/>
  <c r="V191" i="1"/>
  <c r="U191" i="1"/>
  <c r="W190" i="1"/>
  <c r="V190" i="1"/>
  <c r="U190" i="1"/>
  <c r="W189" i="1"/>
  <c r="V189" i="1"/>
  <c r="U189" i="1"/>
  <c r="W188" i="1"/>
  <c r="V188" i="1"/>
  <c r="U188" i="1"/>
  <c r="W187" i="1"/>
  <c r="V187" i="1"/>
  <c r="U187" i="1"/>
  <c r="W186" i="1"/>
  <c r="V186" i="1"/>
  <c r="U186" i="1"/>
  <c r="W185" i="1"/>
  <c r="V185" i="1"/>
  <c r="U185" i="1"/>
  <c r="W184" i="1"/>
  <c r="V184" i="1"/>
  <c r="U184" i="1"/>
  <c r="W183" i="1"/>
  <c r="V183" i="1"/>
  <c r="U183" i="1"/>
  <c r="W182" i="1"/>
  <c r="V182" i="1"/>
  <c r="U182" i="1"/>
  <c r="W181" i="1"/>
  <c r="V181" i="1"/>
  <c r="U181" i="1"/>
  <c r="W180" i="1"/>
  <c r="V180" i="1"/>
  <c r="U180" i="1"/>
  <c r="W179" i="1"/>
  <c r="V179" i="1"/>
  <c r="U179" i="1"/>
  <c r="W178" i="1"/>
  <c r="V178" i="1"/>
  <c r="U178" i="1"/>
  <c r="W177" i="1"/>
  <c r="V177" i="1"/>
  <c r="U177" i="1"/>
  <c r="W176" i="1"/>
  <c r="V176" i="1"/>
  <c r="U176" i="1"/>
  <c r="W175" i="1"/>
  <c r="V175" i="1"/>
  <c r="U175" i="1"/>
  <c r="W174" i="1"/>
  <c r="V174" i="1"/>
  <c r="U174" i="1"/>
  <c r="W173" i="1"/>
  <c r="V173" i="1"/>
  <c r="U173" i="1"/>
  <c r="W172" i="1"/>
  <c r="V172" i="1"/>
  <c r="U172" i="1"/>
  <c r="W171" i="1"/>
  <c r="V171" i="1"/>
  <c r="U171" i="1"/>
  <c r="W170" i="1"/>
  <c r="V170" i="1"/>
  <c r="U170" i="1"/>
  <c r="W169" i="1"/>
  <c r="V169" i="1"/>
  <c r="U169" i="1"/>
  <c r="W168" i="1"/>
  <c r="V168" i="1"/>
  <c r="U168" i="1"/>
  <c r="W167" i="1"/>
  <c r="V167" i="1"/>
  <c r="U167" i="1"/>
  <c r="W166" i="1"/>
  <c r="V166" i="1"/>
  <c r="U166" i="1"/>
  <c r="W165" i="1"/>
  <c r="V165" i="1"/>
  <c r="U165" i="1"/>
  <c r="W164" i="1"/>
  <c r="V164" i="1"/>
  <c r="U164" i="1"/>
  <c r="W163" i="1"/>
  <c r="V163" i="1"/>
  <c r="U163" i="1"/>
  <c r="W162" i="1"/>
  <c r="V162" i="1"/>
  <c r="U162" i="1"/>
  <c r="W161" i="1"/>
  <c r="V161" i="1"/>
  <c r="U161" i="1"/>
  <c r="W160" i="1"/>
  <c r="V160" i="1"/>
  <c r="U160" i="1"/>
  <c r="W159" i="1"/>
  <c r="V159" i="1"/>
  <c r="U159" i="1"/>
  <c r="W158" i="1"/>
  <c r="V158" i="1"/>
  <c r="U158" i="1"/>
  <c r="W157" i="1"/>
  <c r="V157" i="1"/>
  <c r="U157" i="1"/>
  <c r="W156" i="1"/>
  <c r="V156" i="1"/>
  <c r="U156" i="1"/>
  <c r="W155" i="1"/>
  <c r="V155" i="1"/>
  <c r="U155" i="1"/>
  <c r="W154" i="1"/>
  <c r="V154" i="1"/>
  <c r="U154" i="1"/>
  <c r="W153" i="1"/>
  <c r="V153" i="1"/>
  <c r="U153" i="1"/>
  <c r="W152" i="1"/>
  <c r="V152" i="1"/>
  <c r="U152" i="1"/>
  <c r="W151" i="1"/>
  <c r="V151" i="1"/>
  <c r="U151" i="1"/>
  <c r="W150" i="1"/>
  <c r="V150" i="1"/>
  <c r="U150" i="1"/>
  <c r="W149" i="1"/>
  <c r="V149" i="1"/>
  <c r="U149" i="1"/>
  <c r="W148" i="1"/>
  <c r="V148" i="1"/>
  <c r="U148" i="1"/>
  <c r="W147" i="1"/>
  <c r="V147" i="1"/>
  <c r="U147" i="1"/>
  <c r="W146" i="1"/>
  <c r="V146" i="1"/>
  <c r="U146" i="1"/>
  <c r="W145" i="1"/>
  <c r="V145" i="1"/>
  <c r="U145" i="1"/>
  <c r="W144" i="1"/>
  <c r="V144" i="1"/>
  <c r="U144" i="1"/>
  <c r="W143" i="1"/>
  <c r="V143" i="1"/>
  <c r="U143" i="1"/>
  <c r="W142" i="1"/>
  <c r="V142" i="1"/>
  <c r="U142" i="1"/>
  <c r="W141" i="1"/>
  <c r="V141" i="1"/>
  <c r="U141" i="1"/>
  <c r="W140" i="1"/>
  <c r="V140" i="1"/>
  <c r="U140" i="1"/>
  <c r="W139" i="1"/>
  <c r="V139" i="1"/>
  <c r="U139" i="1"/>
  <c r="W138" i="1"/>
  <c r="V138" i="1"/>
  <c r="U138" i="1"/>
  <c r="W137" i="1"/>
  <c r="V137" i="1"/>
  <c r="U137" i="1"/>
  <c r="W136" i="1"/>
  <c r="V136" i="1"/>
  <c r="U136" i="1"/>
  <c r="W135" i="1"/>
  <c r="V135" i="1"/>
  <c r="U135" i="1"/>
  <c r="W134" i="1"/>
  <c r="V134" i="1"/>
  <c r="U134" i="1"/>
  <c r="W133" i="1"/>
  <c r="V133" i="1"/>
  <c r="U133" i="1"/>
  <c r="W132" i="1"/>
  <c r="V132" i="1"/>
  <c r="U132" i="1"/>
  <c r="W131" i="1"/>
  <c r="V131" i="1"/>
  <c r="U131" i="1"/>
  <c r="W130" i="1"/>
  <c r="V130" i="1"/>
  <c r="U130" i="1"/>
  <c r="W129" i="1"/>
  <c r="V129" i="1"/>
  <c r="U129" i="1"/>
  <c r="W128" i="1"/>
  <c r="V128" i="1"/>
  <c r="U128" i="1"/>
  <c r="W127" i="1"/>
  <c r="V127" i="1"/>
  <c r="U127" i="1"/>
  <c r="W126" i="1"/>
  <c r="V126" i="1"/>
  <c r="U126" i="1"/>
  <c r="W125" i="1"/>
  <c r="V125" i="1"/>
  <c r="U125" i="1"/>
  <c r="W124" i="1"/>
  <c r="V124" i="1"/>
  <c r="U124" i="1"/>
  <c r="W123" i="1"/>
  <c r="V123" i="1"/>
  <c r="U123" i="1"/>
  <c r="W122" i="1"/>
  <c r="V122" i="1"/>
  <c r="U122" i="1"/>
  <c r="W121" i="1"/>
  <c r="V121" i="1"/>
  <c r="U121" i="1"/>
  <c r="W120" i="1"/>
  <c r="V120" i="1"/>
  <c r="U120" i="1"/>
  <c r="W119" i="1"/>
  <c r="V119" i="1"/>
  <c r="U119" i="1"/>
  <c r="W118" i="1"/>
  <c r="V118" i="1"/>
  <c r="U118" i="1"/>
  <c r="W117" i="1"/>
  <c r="V117" i="1"/>
  <c r="U117" i="1"/>
  <c r="W116" i="1"/>
  <c r="V116" i="1"/>
  <c r="U116" i="1"/>
  <c r="W115" i="1"/>
  <c r="V115" i="1"/>
  <c r="U115" i="1"/>
  <c r="W114" i="1"/>
  <c r="V114" i="1"/>
  <c r="U114" i="1"/>
  <c r="W113" i="1"/>
  <c r="V113" i="1"/>
  <c r="U113" i="1"/>
  <c r="W112" i="1"/>
  <c r="V112" i="1"/>
  <c r="U112" i="1"/>
  <c r="W110" i="1"/>
  <c r="V110" i="1"/>
  <c r="U110" i="1"/>
  <c r="W109" i="1"/>
  <c r="V109" i="1"/>
  <c r="U109" i="1"/>
  <c r="W108" i="1"/>
  <c r="V108" i="1"/>
  <c r="U108" i="1"/>
  <c r="W107" i="1"/>
  <c r="V107" i="1"/>
  <c r="U107" i="1"/>
  <c r="W106" i="1"/>
  <c r="V106" i="1"/>
  <c r="U106" i="1"/>
  <c r="W105" i="1"/>
  <c r="V105" i="1"/>
  <c r="U105" i="1"/>
  <c r="W104" i="1"/>
  <c r="V104" i="1"/>
  <c r="U104" i="1"/>
  <c r="W103" i="1"/>
  <c r="V103" i="1"/>
  <c r="U103" i="1"/>
  <c r="W102" i="1"/>
  <c r="V102" i="1"/>
  <c r="U102" i="1"/>
  <c r="W101" i="1"/>
  <c r="V101" i="1"/>
  <c r="U101" i="1"/>
  <c r="W100" i="1"/>
  <c r="V100" i="1"/>
  <c r="U100" i="1"/>
  <c r="W99" i="1"/>
  <c r="V99" i="1"/>
  <c r="U99" i="1"/>
  <c r="W98" i="1"/>
  <c r="V98" i="1"/>
  <c r="U98" i="1"/>
  <c r="W97" i="1"/>
  <c r="V97" i="1"/>
  <c r="U97" i="1"/>
  <c r="W96" i="1"/>
  <c r="V96" i="1"/>
  <c r="U96" i="1"/>
  <c r="W95" i="1"/>
  <c r="V95" i="1"/>
  <c r="U95" i="1"/>
  <c r="W94" i="1"/>
  <c r="V94" i="1"/>
  <c r="U94" i="1"/>
  <c r="W93" i="1"/>
  <c r="V93" i="1"/>
  <c r="U93" i="1"/>
  <c r="W92" i="1"/>
  <c r="V92" i="1"/>
  <c r="U92" i="1"/>
  <c r="W90" i="1"/>
  <c r="V90" i="1"/>
  <c r="U90" i="1"/>
  <c r="W89" i="1"/>
  <c r="V89" i="1"/>
  <c r="U89" i="1"/>
  <c r="W88" i="1"/>
  <c r="V88" i="1"/>
  <c r="U88" i="1"/>
  <c r="W87" i="1"/>
  <c r="V87" i="1"/>
  <c r="U87" i="1"/>
  <c r="W86" i="1"/>
  <c r="V86" i="1"/>
  <c r="U86" i="1"/>
  <c r="W85" i="1"/>
  <c r="V85" i="1"/>
  <c r="U85" i="1"/>
  <c r="W84" i="1"/>
  <c r="V84" i="1"/>
  <c r="U84" i="1"/>
  <c r="W83" i="1"/>
  <c r="V83" i="1"/>
  <c r="U83" i="1"/>
  <c r="W82" i="1"/>
  <c r="V82" i="1"/>
  <c r="U82" i="1"/>
  <c r="W80" i="1"/>
  <c r="V80" i="1"/>
  <c r="U80" i="1"/>
  <c r="W79" i="1"/>
  <c r="V79" i="1"/>
  <c r="U79" i="1"/>
  <c r="W78" i="1"/>
  <c r="V78" i="1"/>
  <c r="U78" i="1"/>
  <c r="W77" i="1"/>
  <c r="V77" i="1"/>
  <c r="U77" i="1"/>
  <c r="W75" i="1"/>
  <c r="V75" i="1"/>
  <c r="U75" i="1"/>
  <c r="W74" i="1"/>
  <c r="V74" i="1"/>
  <c r="U74" i="1"/>
  <c r="W73" i="1"/>
  <c r="V73" i="1"/>
  <c r="U73" i="1"/>
  <c r="W72" i="1"/>
  <c r="V72" i="1"/>
  <c r="U72" i="1"/>
  <c r="W70" i="1"/>
  <c r="V70" i="1"/>
  <c r="U70" i="1"/>
  <c r="W69" i="1"/>
  <c r="V69" i="1"/>
  <c r="U69" i="1"/>
  <c r="W68" i="1"/>
  <c r="V68" i="1"/>
  <c r="U68" i="1"/>
  <c r="W67" i="1"/>
  <c r="V67" i="1"/>
  <c r="U67" i="1"/>
  <c r="W65" i="1"/>
  <c r="V65" i="1"/>
  <c r="U65" i="1"/>
  <c r="W63" i="1"/>
  <c r="V63" i="1"/>
  <c r="U63" i="1"/>
  <c r="W62" i="1"/>
  <c r="V62" i="1"/>
  <c r="U62" i="1"/>
  <c r="W60" i="1"/>
  <c r="V60" i="1"/>
  <c r="U60" i="1"/>
  <c r="W59" i="1"/>
  <c r="V59" i="1"/>
  <c r="U59" i="1"/>
  <c r="W58" i="1"/>
  <c r="V58" i="1"/>
  <c r="U58" i="1"/>
  <c r="W57" i="1"/>
  <c r="V57" i="1"/>
  <c r="U57" i="1"/>
  <c r="W56" i="1"/>
  <c r="V56" i="1"/>
  <c r="U56" i="1"/>
  <c r="W55" i="1"/>
  <c r="V55" i="1"/>
  <c r="U55" i="1"/>
  <c r="W54" i="1"/>
  <c r="V54" i="1"/>
  <c r="U54" i="1"/>
  <c r="W53" i="1"/>
  <c r="V53" i="1"/>
  <c r="U53" i="1"/>
  <c r="W52" i="1"/>
  <c r="V52" i="1"/>
  <c r="U52" i="1"/>
  <c r="W51" i="1"/>
  <c r="V51" i="1"/>
  <c r="U51" i="1"/>
  <c r="W50" i="1"/>
  <c r="V50" i="1"/>
  <c r="U50" i="1"/>
  <c r="W49" i="1"/>
  <c r="V49" i="1"/>
  <c r="U49" i="1"/>
  <c r="W48" i="1"/>
  <c r="V48" i="1"/>
  <c r="U48" i="1"/>
  <c r="W47" i="1"/>
  <c r="V47" i="1"/>
  <c r="U47" i="1"/>
  <c r="W46" i="1"/>
  <c r="V46" i="1"/>
  <c r="U46" i="1"/>
  <c r="W45" i="1"/>
  <c r="V45" i="1"/>
  <c r="U45" i="1"/>
  <c r="W44" i="1"/>
  <c r="V44" i="1"/>
  <c r="U44" i="1"/>
  <c r="W43" i="1"/>
  <c r="V43" i="1"/>
  <c r="U43" i="1"/>
  <c r="W42" i="1"/>
  <c r="V42" i="1"/>
  <c r="U42" i="1"/>
  <c r="W41" i="1"/>
  <c r="V41" i="1"/>
  <c r="U41" i="1"/>
  <c r="W40" i="1"/>
  <c r="V40" i="1"/>
  <c r="U40" i="1"/>
  <c r="W39" i="1"/>
  <c r="V39" i="1"/>
  <c r="U39" i="1"/>
  <c r="W38" i="1"/>
  <c r="V38" i="1"/>
  <c r="U38" i="1"/>
  <c r="W37" i="1"/>
  <c r="V37" i="1"/>
  <c r="U37" i="1"/>
  <c r="W36" i="1"/>
  <c r="V36" i="1"/>
  <c r="U36" i="1"/>
  <c r="W35" i="1"/>
  <c r="V35" i="1"/>
  <c r="U35" i="1"/>
  <c r="W34" i="1"/>
  <c r="V34" i="1"/>
  <c r="U34" i="1"/>
  <c r="W33" i="1"/>
  <c r="V33" i="1"/>
  <c r="U33" i="1"/>
  <c r="W32" i="1"/>
  <c r="V32" i="1"/>
  <c r="U32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G16" i="4" l="1"/>
  <c r="D31" i="1"/>
  <c r="B31" i="1"/>
  <c r="I31" i="1" s="1"/>
  <c r="T23" i="1"/>
  <c r="U23" i="1"/>
  <c r="T22" i="1"/>
  <c r="U22" i="1"/>
  <c r="T21" i="1"/>
  <c r="U21" i="1"/>
  <c r="T20" i="1"/>
  <c r="U20" i="1"/>
  <c r="T19" i="1"/>
  <c r="U19" i="1"/>
  <c r="T18" i="1"/>
  <c r="U18" i="1"/>
  <c r="T17" i="1"/>
  <c r="U17" i="1"/>
  <c r="T16" i="1"/>
  <c r="U16" i="1"/>
  <c r="T15" i="1"/>
  <c r="U15" i="1"/>
  <c r="T14" i="1"/>
  <c r="U14" i="1"/>
  <c r="T13" i="1"/>
  <c r="U13" i="1"/>
  <c r="T12" i="1"/>
  <c r="U12" i="1"/>
  <c r="T11" i="1"/>
  <c r="U11" i="1"/>
  <c r="T10" i="1"/>
  <c r="U10" i="1"/>
  <c r="T9" i="1"/>
  <c r="U9" i="1"/>
  <c r="T8" i="1"/>
  <c r="U8" i="1"/>
  <c r="T7" i="1"/>
  <c r="U7" i="1"/>
  <c r="T6" i="1"/>
  <c r="U6" i="1"/>
  <c r="T5" i="1"/>
  <c r="U5" i="1"/>
  <c r="T4" i="1"/>
  <c r="U4" i="1"/>
  <c r="T3" i="1"/>
  <c r="U3" i="1"/>
  <c r="AB31" i="1"/>
  <c r="K31" i="1"/>
  <c r="C32" i="1" s="1"/>
  <c r="J31" i="1"/>
  <c r="B32" i="1" s="1"/>
  <c r="L31" i="1"/>
  <c r="D32" i="1" s="1"/>
  <c r="P31" i="1" s="1"/>
  <c r="AA31" i="1" l="1"/>
  <c r="E32" i="1"/>
  <c r="T32" i="1"/>
  <c r="M31" i="1"/>
  <c r="Y31" i="1" s="1"/>
  <c r="N31" i="1"/>
  <c r="F32" i="1" l="1"/>
  <c r="G32" i="1"/>
  <c r="O31" i="1"/>
  <c r="Z31" i="1"/>
  <c r="H32" i="1"/>
  <c r="S32" i="1"/>
  <c r="AB32" i="1" s="1"/>
  <c r="R32" i="1"/>
  <c r="Q32" i="1"/>
  <c r="I32" i="1" l="1"/>
  <c r="L32" i="1"/>
  <c r="D33" i="1" s="1"/>
  <c r="J32" i="1"/>
  <c r="B33" i="1" s="1"/>
  <c r="K32" i="1"/>
  <c r="C33" i="1" s="1"/>
  <c r="N32" i="1" l="1"/>
  <c r="M32" i="1"/>
  <c r="Y32" i="1" s="1"/>
  <c r="T33" i="1"/>
  <c r="P32" i="1"/>
  <c r="AA32" i="1" l="1"/>
  <c r="E33" i="1"/>
  <c r="O32" i="1"/>
  <c r="Z32" i="1"/>
  <c r="H33" i="1"/>
  <c r="S33" i="1"/>
  <c r="AB33" i="1" s="1"/>
  <c r="R33" i="1"/>
  <c r="Q33" i="1"/>
  <c r="F33" i="1" l="1"/>
  <c r="G33" i="1"/>
  <c r="I33" i="1" l="1"/>
  <c r="L33" i="1" l="1"/>
  <c r="D34" i="1" s="1"/>
  <c r="J33" i="1"/>
  <c r="B34" i="1" s="1"/>
  <c r="K33" i="1"/>
  <c r="C34" i="1" s="1"/>
  <c r="N33" i="1" s="1"/>
  <c r="O33" i="1"/>
  <c r="Z33" i="1"/>
  <c r="M33" i="1" l="1"/>
  <c r="Y33" i="1" s="1"/>
  <c r="T34" i="1"/>
  <c r="P33" i="1"/>
  <c r="AA33" i="1" l="1"/>
  <c r="E34" i="1"/>
  <c r="H34" i="1"/>
  <c r="S34" i="1"/>
  <c r="AB34" i="1" s="1"/>
  <c r="R34" i="1"/>
  <c r="Q34" i="1"/>
  <c r="F34" i="1" l="1"/>
  <c r="G34" i="1"/>
  <c r="Z34" i="1"/>
  <c r="I34" i="1" l="1"/>
  <c r="L34" i="1" l="1"/>
  <c r="D35" i="1" s="1"/>
  <c r="J34" i="1"/>
  <c r="B35" i="1" s="1"/>
  <c r="K34" i="1"/>
  <c r="C35" i="1" s="1"/>
  <c r="N34" i="1" s="1"/>
  <c r="O34" i="1" s="1"/>
  <c r="M34" i="1" l="1"/>
  <c r="Y34" i="1" s="1"/>
  <c r="T35" i="1"/>
  <c r="P34" i="1"/>
  <c r="Z35" i="1"/>
  <c r="AA34" i="1" l="1"/>
  <c r="E35" i="1"/>
  <c r="H35" i="1"/>
  <c r="S35" i="1"/>
  <c r="AB35" i="1" s="1"/>
  <c r="R35" i="1"/>
  <c r="Q35" i="1"/>
  <c r="F35" i="1" l="1"/>
  <c r="G35" i="1"/>
  <c r="I35" i="1" l="1"/>
  <c r="Z36" i="1"/>
  <c r="L35" i="1" l="1"/>
  <c r="D36" i="1" s="1"/>
  <c r="J35" i="1"/>
  <c r="B36" i="1" s="1"/>
  <c r="K35" i="1"/>
  <c r="C36" i="1" s="1"/>
  <c r="N35" i="1" s="1"/>
  <c r="O35" i="1" s="1"/>
  <c r="M35" i="1" l="1"/>
  <c r="Y35" i="1" s="1"/>
  <c r="T36" i="1"/>
  <c r="P35" i="1"/>
  <c r="AA35" i="1" l="1"/>
  <c r="E36" i="1"/>
  <c r="H36" i="1"/>
  <c r="S36" i="1"/>
  <c r="AB36" i="1" s="1"/>
  <c r="R36" i="1"/>
  <c r="Q36" i="1"/>
  <c r="Z37" i="1"/>
  <c r="F36" i="1" l="1"/>
  <c r="G36" i="1"/>
  <c r="I36" i="1" l="1"/>
  <c r="L36" i="1" l="1"/>
  <c r="D37" i="1" s="1"/>
  <c r="J36" i="1"/>
  <c r="B37" i="1" s="1"/>
  <c r="K36" i="1"/>
  <c r="C37" i="1" s="1"/>
  <c r="N36" i="1" s="1"/>
  <c r="O36" i="1" s="1"/>
  <c r="Z38" i="1"/>
  <c r="M36" i="1" l="1"/>
  <c r="Y36" i="1" s="1"/>
  <c r="T37" i="1"/>
  <c r="P36" i="1"/>
  <c r="AA36" i="1" l="1"/>
  <c r="E37" i="1"/>
  <c r="H37" i="1"/>
  <c r="S37" i="1"/>
  <c r="AB37" i="1" s="1"/>
  <c r="R37" i="1"/>
  <c r="Q37" i="1"/>
  <c r="F37" i="1" l="1"/>
  <c r="G37" i="1"/>
  <c r="Z39" i="1"/>
  <c r="I37" i="1" l="1"/>
  <c r="L37" i="1" l="1"/>
  <c r="D38" i="1" s="1"/>
  <c r="J37" i="1"/>
  <c r="B38" i="1" s="1"/>
  <c r="K37" i="1"/>
  <c r="C38" i="1" s="1"/>
  <c r="N37" i="1" s="1"/>
  <c r="O37" i="1" s="1"/>
  <c r="M37" i="1" l="1"/>
  <c r="Y37" i="1" s="1"/>
  <c r="T38" i="1"/>
  <c r="P37" i="1"/>
  <c r="Z40" i="1"/>
  <c r="AA37" i="1" l="1"/>
  <c r="E38" i="1"/>
  <c r="H38" i="1"/>
  <c r="S38" i="1"/>
  <c r="AB38" i="1" s="1"/>
  <c r="R38" i="1"/>
  <c r="Q38" i="1"/>
  <c r="F38" i="1" l="1"/>
  <c r="G38" i="1"/>
  <c r="I38" i="1" l="1"/>
  <c r="Z41" i="1"/>
  <c r="L38" i="1" l="1"/>
  <c r="D39" i="1" s="1"/>
  <c r="J38" i="1"/>
  <c r="B39" i="1" s="1"/>
  <c r="K38" i="1"/>
  <c r="C39" i="1" s="1"/>
  <c r="N38" i="1" s="1"/>
  <c r="O38" i="1" s="1"/>
  <c r="M38" i="1" l="1"/>
  <c r="Y38" i="1" s="1"/>
  <c r="T39" i="1"/>
  <c r="P38" i="1"/>
  <c r="AA38" i="1" l="1"/>
  <c r="E39" i="1"/>
  <c r="H39" i="1"/>
  <c r="S39" i="1"/>
  <c r="AB39" i="1" s="1"/>
  <c r="R39" i="1"/>
  <c r="Q39" i="1"/>
  <c r="Z42" i="1"/>
  <c r="F39" i="1" l="1"/>
  <c r="G39" i="1"/>
  <c r="I39" i="1" l="1"/>
  <c r="L39" i="1" l="1"/>
  <c r="D40" i="1" s="1"/>
  <c r="J39" i="1"/>
  <c r="B40" i="1" s="1"/>
  <c r="K39" i="1"/>
  <c r="C40" i="1" s="1"/>
  <c r="N39" i="1" s="1"/>
  <c r="O39" i="1" s="1"/>
  <c r="Z43" i="1"/>
  <c r="M39" i="1" l="1"/>
  <c r="Y39" i="1" s="1"/>
  <c r="T40" i="1"/>
  <c r="P39" i="1"/>
  <c r="AA39" i="1" l="1"/>
  <c r="E40" i="1"/>
  <c r="H40" i="1"/>
  <c r="S40" i="1"/>
  <c r="AB40" i="1" s="1"/>
  <c r="R40" i="1"/>
  <c r="Q40" i="1"/>
  <c r="F40" i="1" l="1"/>
  <c r="G40" i="1"/>
  <c r="Z44" i="1"/>
  <c r="I40" i="1" l="1"/>
  <c r="L40" i="1" l="1"/>
  <c r="D41" i="1" s="1"/>
  <c r="J40" i="1"/>
  <c r="B41" i="1" s="1"/>
  <c r="K40" i="1"/>
  <c r="C41" i="1" s="1"/>
  <c r="N40" i="1" s="1"/>
  <c r="O40" i="1" s="1"/>
  <c r="M40" i="1" l="1"/>
  <c r="Y40" i="1" s="1"/>
  <c r="T41" i="1"/>
  <c r="P40" i="1"/>
  <c r="Z45" i="1"/>
  <c r="AA40" i="1" l="1"/>
  <c r="E41" i="1"/>
  <c r="H41" i="1"/>
  <c r="S41" i="1"/>
  <c r="AB41" i="1" s="1"/>
  <c r="R41" i="1"/>
  <c r="Q41" i="1"/>
  <c r="F41" i="1" l="1"/>
  <c r="G41" i="1"/>
  <c r="I41" i="1" l="1"/>
  <c r="Z46" i="1"/>
  <c r="L41" i="1" l="1"/>
  <c r="D42" i="1" s="1"/>
  <c r="J41" i="1"/>
  <c r="B42" i="1" s="1"/>
  <c r="K41" i="1"/>
  <c r="C42" i="1" s="1"/>
  <c r="N41" i="1" s="1"/>
  <c r="O41" i="1" s="1"/>
  <c r="M41" i="1" l="1"/>
  <c r="Y41" i="1" s="1"/>
  <c r="T42" i="1"/>
  <c r="P41" i="1"/>
  <c r="AA41" i="1" l="1"/>
  <c r="E42" i="1"/>
  <c r="H42" i="1"/>
  <c r="S42" i="1"/>
  <c r="AB42" i="1" s="1"/>
  <c r="R42" i="1"/>
  <c r="Q42" i="1"/>
  <c r="Z47" i="1"/>
  <c r="F42" i="1" l="1"/>
  <c r="G42" i="1"/>
  <c r="I42" i="1" l="1"/>
  <c r="L42" i="1" l="1"/>
  <c r="D43" i="1" s="1"/>
  <c r="J42" i="1"/>
  <c r="B43" i="1" s="1"/>
  <c r="K42" i="1"/>
  <c r="C43" i="1" s="1"/>
  <c r="N42" i="1" s="1"/>
  <c r="O42" i="1" s="1"/>
  <c r="Z48" i="1"/>
  <c r="M42" i="1" l="1"/>
  <c r="Y42" i="1" s="1"/>
  <c r="T43" i="1"/>
  <c r="P42" i="1"/>
  <c r="AA42" i="1" l="1"/>
  <c r="E43" i="1"/>
  <c r="H43" i="1"/>
  <c r="S43" i="1"/>
  <c r="AB43" i="1" s="1"/>
  <c r="R43" i="1"/>
  <c r="Q43" i="1"/>
  <c r="Z49" i="1"/>
  <c r="AA49" i="1"/>
  <c r="F43" i="1" l="1"/>
  <c r="G43" i="1"/>
  <c r="Z50" i="1"/>
  <c r="I43" i="1" l="1"/>
  <c r="Z51" i="1"/>
  <c r="L43" i="1" l="1"/>
  <c r="D44" i="1" s="1"/>
  <c r="J43" i="1"/>
  <c r="B44" i="1" s="1"/>
  <c r="K43" i="1"/>
  <c r="C44" i="1" s="1"/>
  <c r="N43" i="1" s="1"/>
  <c r="O43" i="1" s="1"/>
  <c r="Z52" i="1"/>
  <c r="M43" i="1" l="1"/>
  <c r="Y43" i="1" s="1"/>
  <c r="T44" i="1"/>
  <c r="P43" i="1"/>
  <c r="Z53" i="1"/>
  <c r="AA43" i="1" l="1"/>
  <c r="E44" i="1"/>
  <c r="H44" i="1"/>
  <c r="S44" i="1"/>
  <c r="AB44" i="1" s="1"/>
  <c r="R44" i="1"/>
  <c r="Q44" i="1"/>
  <c r="Z54" i="1"/>
  <c r="F44" i="1" l="1"/>
  <c r="G44" i="1"/>
  <c r="Z55" i="1"/>
  <c r="I44" i="1" l="1"/>
  <c r="Z56" i="1"/>
  <c r="L44" i="1" l="1"/>
  <c r="D45" i="1" s="1"/>
  <c r="J44" i="1"/>
  <c r="B45" i="1" s="1"/>
  <c r="K44" i="1"/>
  <c r="C45" i="1" s="1"/>
  <c r="N44" i="1" s="1"/>
  <c r="O44" i="1" s="1"/>
  <c r="Z57" i="1"/>
  <c r="M44" i="1" l="1"/>
  <c r="Y44" i="1" s="1"/>
  <c r="T45" i="1"/>
  <c r="P44" i="1"/>
  <c r="Z58" i="1"/>
  <c r="AA44" i="1" l="1"/>
  <c r="E45" i="1"/>
  <c r="H45" i="1"/>
  <c r="S45" i="1"/>
  <c r="AB45" i="1" s="1"/>
  <c r="R45" i="1"/>
  <c r="Q45" i="1"/>
  <c r="Z59" i="1"/>
  <c r="F45" i="1" l="1"/>
  <c r="G45" i="1"/>
  <c r="Z60" i="1"/>
  <c r="I45" i="1" l="1"/>
  <c r="L45" i="1" l="1"/>
  <c r="D46" i="1" s="1"/>
  <c r="J45" i="1"/>
  <c r="B46" i="1" s="1"/>
  <c r="K45" i="1"/>
  <c r="C46" i="1" s="1"/>
  <c r="N45" i="1" s="1"/>
  <c r="O45" i="1" s="1"/>
  <c r="M45" i="1" l="1"/>
  <c r="Y45" i="1" s="1"/>
  <c r="T46" i="1"/>
  <c r="P45" i="1"/>
  <c r="AA45" i="1" l="1"/>
  <c r="E46" i="1"/>
  <c r="H46" i="1"/>
  <c r="S46" i="1"/>
  <c r="AB46" i="1" s="1"/>
  <c r="R46" i="1"/>
  <c r="Q46" i="1"/>
  <c r="U64" i="1"/>
  <c r="W64" i="1"/>
  <c r="F46" i="1" l="1"/>
  <c r="G46" i="1"/>
  <c r="I46" i="1" l="1"/>
  <c r="L46" i="1" l="1"/>
  <c r="D47" i="1" s="1"/>
  <c r="J46" i="1"/>
  <c r="B47" i="1" s="1"/>
  <c r="K46" i="1"/>
  <c r="C47" i="1" s="1"/>
  <c r="N46" i="1" s="1"/>
  <c r="O46" i="1" s="1"/>
  <c r="M46" i="1" l="1"/>
  <c r="Y46" i="1" s="1"/>
  <c r="T47" i="1"/>
  <c r="P46" i="1"/>
  <c r="AA46" i="1" l="1"/>
  <c r="E47" i="1"/>
  <c r="H47" i="1"/>
  <c r="S47" i="1"/>
  <c r="AB47" i="1" s="1"/>
  <c r="R47" i="1"/>
  <c r="Q47" i="1"/>
  <c r="F47" i="1" l="1"/>
  <c r="G47" i="1"/>
  <c r="I47" i="1" l="1"/>
  <c r="U71" i="1"/>
  <c r="W71" i="1"/>
  <c r="L47" i="1" l="1"/>
  <c r="D48" i="1" s="1"/>
  <c r="J47" i="1"/>
  <c r="B48" i="1" s="1"/>
  <c r="K47" i="1"/>
  <c r="C48" i="1" s="1"/>
  <c r="N47" i="1" s="1"/>
  <c r="O47" i="1" s="1"/>
  <c r="M47" i="1" l="1"/>
  <c r="Y47" i="1" s="1"/>
  <c r="T48" i="1"/>
  <c r="P47" i="1"/>
  <c r="AA47" i="1" l="1"/>
  <c r="E48" i="1"/>
  <c r="H48" i="1"/>
  <c r="S48" i="1"/>
  <c r="AB48" i="1" s="1"/>
  <c r="R48" i="1"/>
  <c r="Q48" i="1"/>
  <c r="F48" i="1" l="1"/>
  <c r="G48" i="1"/>
  <c r="U76" i="1"/>
  <c r="V76" i="1"/>
  <c r="W76" i="1"/>
  <c r="I48" i="1" l="1"/>
  <c r="L48" i="1" l="1"/>
  <c r="D49" i="1" s="1"/>
  <c r="J48" i="1"/>
  <c r="B49" i="1" s="1"/>
  <c r="K48" i="1"/>
  <c r="C49" i="1" s="1"/>
  <c r="N48" i="1" s="1"/>
  <c r="O48" i="1" s="1"/>
  <c r="M48" i="1" l="1"/>
  <c r="Y48" i="1" s="1"/>
  <c r="T49" i="1"/>
  <c r="P48" i="1"/>
  <c r="AA48" i="1" l="1"/>
  <c r="E49" i="1"/>
  <c r="H49" i="1"/>
  <c r="S49" i="1"/>
  <c r="AB49" i="1" s="1"/>
  <c r="R49" i="1"/>
  <c r="Q49" i="1"/>
  <c r="F49" i="1" l="1"/>
  <c r="G49" i="1"/>
  <c r="I49" i="1" l="1"/>
  <c r="V81" i="1"/>
  <c r="U81" i="1"/>
  <c r="L49" i="1" l="1"/>
  <c r="D50" i="1" s="1"/>
  <c r="J49" i="1"/>
  <c r="B50" i="1" s="1"/>
  <c r="K49" i="1"/>
  <c r="C50" i="1" s="1"/>
  <c r="N49" i="1" s="1"/>
  <c r="O49" i="1" s="1"/>
  <c r="M49" i="1" l="1"/>
  <c r="Y49" i="1" s="1"/>
  <c r="P49" i="1"/>
  <c r="T50" i="1"/>
  <c r="E50" i="1" l="1"/>
  <c r="H50" i="1"/>
  <c r="Q50" i="1"/>
  <c r="R50" i="1"/>
  <c r="S50" i="1"/>
  <c r="AB50" i="1" s="1"/>
  <c r="F50" i="1" l="1"/>
  <c r="G50" i="1"/>
  <c r="I50" i="1" l="1"/>
  <c r="L50" i="1" l="1"/>
  <c r="D51" i="1" s="1"/>
  <c r="J50" i="1"/>
  <c r="B51" i="1" s="1"/>
  <c r="K50" i="1"/>
  <c r="C51" i="1" s="1"/>
  <c r="N50" i="1" s="1"/>
  <c r="O50" i="1" s="1"/>
  <c r="M50" i="1" l="1"/>
  <c r="Y50" i="1" s="1"/>
  <c r="P50" i="1"/>
  <c r="T51" i="1"/>
  <c r="AA50" i="1" l="1"/>
  <c r="E51" i="1"/>
  <c r="H51" i="1"/>
  <c r="S51" i="1"/>
  <c r="AB51" i="1" s="1"/>
  <c r="R51" i="1"/>
  <c r="Q51" i="1"/>
  <c r="F51" i="1" l="1"/>
  <c r="G51" i="1"/>
  <c r="AA90" i="1"/>
  <c r="I51" i="1" l="1"/>
  <c r="L51" i="1" l="1"/>
  <c r="D52" i="1" s="1"/>
  <c r="J51" i="1"/>
  <c r="B52" i="1" s="1"/>
  <c r="K51" i="1"/>
  <c r="C52" i="1" s="1"/>
  <c r="N51" i="1" s="1"/>
  <c r="O51" i="1" s="1"/>
  <c r="M51" i="1" l="1"/>
  <c r="Y51" i="1" s="1"/>
  <c r="P51" i="1"/>
  <c r="T52" i="1"/>
  <c r="AA51" i="1" l="1"/>
  <c r="E52" i="1"/>
  <c r="H52" i="1"/>
  <c r="S52" i="1"/>
  <c r="AB52" i="1" s="1"/>
  <c r="R52" i="1"/>
  <c r="Q52" i="1"/>
  <c r="F52" i="1" l="1"/>
  <c r="G52" i="1"/>
  <c r="I52" i="1" l="1"/>
  <c r="L52" i="1" l="1"/>
  <c r="D53" i="1" s="1"/>
  <c r="J52" i="1"/>
  <c r="B53" i="1" s="1"/>
  <c r="K52" i="1"/>
  <c r="C53" i="1" s="1"/>
  <c r="N52" i="1" s="1"/>
  <c r="O52" i="1" s="1"/>
  <c r="M52" i="1" l="1"/>
  <c r="Y52" i="1" s="1"/>
  <c r="P52" i="1"/>
  <c r="T53" i="1"/>
  <c r="AA52" i="1" l="1"/>
  <c r="E53" i="1"/>
  <c r="H53" i="1"/>
  <c r="S53" i="1"/>
  <c r="AB53" i="1" s="1"/>
  <c r="R53" i="1"/>
  <c r="Q53" i="1"/>
  <c r="F53" i="1" l="1"/>
  <c r="G53" i="1"/>
  <c r="I53" i="1" l="1"/>
  <c r="L53" i="1" l="1"/>
  <c r="D54" i="1" s="1"/>
  <c r="J53" i="1"/>
  <c r="B54" i="1" s="1"/>
  <c r="K53" i="1"/>
  <c r="C54" i="1" s="1"/>
  <c r="N53" i="1" s="1"/>
  <c r="O53" i="1" s="1"/>
  <c r="M53" i="1" l="1"/>
  <c r="Y53" i="1" s="1"/>
  <c r="P53" i="1"/>
  <c r="T54" i="1"/>
  <c r="AA53" i="1" l="1"/>
  <c r="E54" i="1"/>
  <c r="H54" i="1"/>
  <c r="S54" i="1"/>
  <c r="AB54" i="1" s="1"/>
  <c r="R54" i="1"/>
  <c r="Q54" i="1"/>
  <c r="F54" i="1" l="1"/>
  <c r="G54" i="1"/>
  <c r="I54" i="1" l="1"/>
  <c r="L54" i="1" l="1"/>
  <c r="D55" i="1" s="1"/>
  <c r="J54" i="1"/>
  <c r="B55" i="1" s="1"/>
  <c r="K54" i="1"/>
  <c r="C55" i="1" s="1"/>
  <c r="N54" i="1" s="1"/>
  <c r="O54" i="1" s="1"/>
  <c r="M54" i="1" l="1"/>
  <c r="Y54" i="1" s="1"/>
  <c r="P54" i="1"/>
  <c r="T55" i="1"/>
  <c r="AA54" i="1" l="1"/>
  <c r="E55" i="1"/>
  <c r="H55" i="1"/>
  <c r="S55" i="1"/>
  <c r="AB55" i="1" s="1"/>
  <c r="R55" i="1"/>
  <c r="Q55" i="1"/>
  <c r="F55" i="1" l="1"/>
  <c r="G55" i="1"/>
  <c r="I55" i="1" l="1"/>
  <c r="L55" i="1" l="1"/>
  <c r="D56" i="1" s="1"/>
  <c r="J55" i="1"/>
  <c r="B56" i="1" s="1"/>
  <c r="K55" i="1"/>
  <c r="C56" i="1" s="1"/>
  <c r="N55" i="1" s="1"/>
  <c r="O55" i="1" s="1"/>
  <c r="M55" i="1" l="1"/>
  <c r="Y55" i="1" s="1"/>
  <c r="P55" i="1"/>
  <c r="T56" i="1"/>
  <c r="AA55" i="1" l="1"/>
  <c r="E56" i="1"/>
  <c r="H56" i="1"/>
  <c r="S56" i="1"/>
  <c r="AB56" i="1" s="1"/>
  <c r="R56" i="1"/>
  <c r="Q56" i="1"/>
  <c r="F56" i="1" l="1"/>
  <c r="G56" i="1"/>
  <c r="I56" i="1" l="1"/>
  <c r="L56" i="1" l="1"/>
  <c r="D57" i="1" s="1"/>
  <c r="J56" i="1"/>
  <c r="B57" i="1" s="1"/>
  <c r="K56" i="1"/>
  <c r="C57" i="1" s="1"/>
  <c r="N56" i="1" s="1"/>
  <c r="O56" i="1" s="1"/>
  <c r="M56" i="1" l="1"/>
  <c r="Y56" i="1" s="1"/>
  <c r="P56" i="1"/>
  <c r="T57" i="1"/>
  <c r="AA56" i="1" l="1"/>
  <c r="E57" i="1"/>
  <c r="H57" i="1"/>
  <c r="S57" i="1"/>
  <c r="AB57" i="1" s="1"/>
  <c r="R57" i="1"/>
  <c r="Q57" i="1"/>
  <c r="F57" i="1" l="1"/>
  <c r="G57" i="1"/>
  <c r="I57" i="1" l="1"/>
  <c r="L57" i="1" l="1"/>
  <c r="D58" i="1" s="1"/>
  <c r="J57" i="1"/>
  <c r="B58" i="1" s="1"/>
  <c r="K57" i="1"/>
  <c r="C58" i="1" s="1"/>
  <c r="N57" i="1" s="1"/>
  <c r="O57" i="1" s="1"/>
  <c r="M57" i="1" l="1"/>
  <c r="Y57" i="1" s="1"/>
  <c r="P57" i="1"/>
  <c r="T58" i="1"/>
  <c r="AA57" i="1" l="1"/>
  <c r="E58" i="1"/>
  <c r="H58" i="1"/>
  <c r="S58" i="1"/>
  <c r="AB58" i="1" s="1"/>
  <c r="R58" i="1"/>
  <c r="Q58" i="1"/>
  <c r="F58" i="1" l="1"/>
  <c r="G58" i="1"/>
  <c r="I58" i="1" l="1"/>
  <c r="L58" i="1" l="1"/>
  <c r="D59" i="1" s="1"/>
  <c r="J58" i="1"/>
  <c r="B59" i="1" s="1"/>
  <c r="K58" i="1"/>
  <c r="C59" i="1" s="1"/>
  <c r="N58" i="1" s="1"/>
  <c r="O58" i="1" s="1"/>
  <c r="M58" i="1" l="1"/>
  <c r="Y58" i="1" s="1"/>
  <c r="P58" i="1"/>
  <c r="T59" i="1"/>
  <c r="AA58" i="1" l="1"/>
  <c r="E59" i="1"/>
  <c r="H59" i="1"/>
  <c r="S59" i="1"/>
  <c r="AB59" i="1" s="1"/>
  <c r="R59" i="1"/>
  <c r="Q59" i="1"/>
  <c r="F59" i="1" l="1"/>
  <c r="G59" i="1"/>
  <c r="I59" i="1" l="1"/>
  <c r="L59" i="1" l="1"/>
  <c r="D60" i="1" s="1"/>
  <c r="J59" i="1"/>
  <c r="B60" i="1" s="1"/>
  <c r="K59" i="1"/>
  <c r="C60" i="1" s="1"/>
  <c r="N59" i="1" s="1"/>
  <c r="O59" i="1" s="1"/>
  <c r="M59" i="1" l="1"/>
  <c r="Y59" i="1" s="1"/>
  <c r="P59" i="1"/>
  <c r="T60" i="1"/>
  <c r="AA59" i="1" l="1"/>
  <c r="E60" i="1"/>
  <c r="H60" i="1"/>
  <c r="S60" i="1"/>
  <c r="AB60" i="1" s="1"/>
  <c r="R60" i="1"/>
  <c r="Q60" i="1"/>
  <c r="F60" i="1" l="1"/>
  <c r="G60" i="1"/>
  <c r="I60" i="1" l="1"/>
  <c r="L60" i="1" l="1"/>
  <c r="D61" i="1" s="1"/>
  <c r="J60" i="1"/>
  <c r="B61" i="1" s="1"/>
  <c r="K60" i="1"/>
  <c r="C61" i="1" s="1"/>
  <c r="N60" i="1" s="1"/>
  <c r="O60" i="1" s="1"/>
  <c r="M60" i="1" l="1"/>
  <c r="Y60" i="1" s="1"/>
  <c r="P60" i="1"/>
  <c r="T61" i="1"/>
  <c r="AA60" i="1" l="1"/>
  <c r="E61" i="1"/>
  <c r="H61" i="1"/>
  <c r="S61" i="1"/>
  <c r="AB61" i="1" s="1"/>
  <c r="R61" i="1"/>
  <c r="Q61" i="1"/>
  <c r="F61" i="1" l="1"/>
  <c r="G61" i="1"/>
  <c r="I61" i="1" l="1"/>
  <c r="L61" i="1" l="1"/>
  <c r="D62" i="1" s="1"/>
  <c r="J61" i="1"/>
  <c r="B62" i="1" s="1"/>
  <c r="K61" i="1"/>
  <c r="C62" i="1" s="1"/>
  <c r="N61" i="1" s="1"/>
  <c r="O61" i="1" l="1"/>
  <c r="V61" i="1"/>
  <c r="Z61" i="1"/>
  <c r="M61" i="1"/>
  <c r="P61" i="1"/>
  <c r="T62" i="1"/>
  <c r="W61" i="1" l="1"/>
  <c r="AA61" i="1"/>
  <c r="U61" i="1"/>
  <c r="Y61" i="1"/>
  <c r="E62" i="1"/>
  <c r="H62" i="1"/>
  <c r="S62" i="1"/>
  <c r="AB62" i="1" s="1"/>
  <c r="R62" i="1"/>
  <c r="Q62" i="1"/>
  <c r="F62" i="1" l="1"/>
  <c r="G62" i="1"/>
  <c r="I62" i="1" l="1"/>
  <c r="L62" i="1" l="1"/>
  <c r="D63" i="1" s="1"/>
  <c r="J62" i="1"/>
  <c r="B63" i="1" s="1"/>
  <c r="K62" i="1"/>
  <c r="C63" i="1" s="1"/>
  <c r="N62" i="1" s="1"/>
  <c r="O62" i="1" l="1"/>
  <c r="Z62" i="1"/>
  <c r="M62" i="1"/>
  <c r="Y62" i="1" s="1"/>
  <c r="P62" i="1"/>
  <c r="T63" i="1"/>
  <c r="AA62" i="1" l="1"/>
  <c r="E63" i="1"/>
  <c r="H63" i="1"/>
  <c r="S63" i="1"/>
  <c r="AB63" i="1" s="1"/>
  <c r="R63" i="1"/>
  <c r="Q63" i="1"/>
  <c r="F63" i="1" l="1"/>
  <c r="G63" i="1"/>
  <c r="I63" i="1" l="1"/>
  <c r="L63" i="1" l="1"/>
  <c r="D64" i="1" s="1"/>
  <c r="J63" i="1"/>
  <c r="B64" i="1" s="1"/>
  <c r="K63" i="1"/>
  <c r="C64" i="1" s="1"/>
  <c r="N63" i="1" s="1"/>
  <c r="O63" i="1" l="1"/>
  <c r="Z63" i="1"/>
  <c r="M63" i="1"/>
  <c r="Y63" i="1" s="1"/>
  <c r="P63" i="1"/>
  <c r="T64" i="1"/>
  <c r="AA63" i="1" l="1"/>
  <c r="E64" i="1"/>
  <c r="H64" i="1"/>
  <c r="S64" i="1"/>
  <c r="AB64" i="1" s="1"/>
  <c r="R64" i="1"/>
  <c r="Q64" i="1"/>
  <c r="F64" i="1" l="1"/>
  <c r="G64" i="1"/>
  <c r="I64" i="1" l="1"/>
  <c r="L64" i="1" l="1"/>
  <c r="D65" i="1" s="1"/>
  <c r="J64" i="1"/>
  <c r="B65" i="1" s="1"/>
  <c r="K64" i="1"/>
  <c r="C65" i="1" s="1"/>
  <c r="N64" i="1" s="1"/>
  <c r="Z64" i="1" s="1"/>
  <c r="V64" i="1" l="1"/>
  <c r="O64" i="1"/>
  <c r="M64" i="1"/>
  <c r="Y64" i="1" s="1"/>
  <c r="P64" i="1"/>
  <c r="AA64" i="1" s="1"/>
  <c r="T65" i="1"/>
  <c r="E65" i="1" l="1"/>
  <c r="H65" i="1"/>
  <c r="S65" i="1"/>
  <c r="AB65" i="1" s="1"/>
  <c r="R65" i="1"/>
  <c r="Q65" i="1"/>
  <c r="F65" i="1" l="1"/>
  <c r="G65" i="1"/>
  <c r="I65" i="1" l="1"/>
  <c r="L65" i="1" l="1"/>
  <c r="D66" i="1" s="1"/>
  <c r="J65" i="1"/>
  <c r="B66" i="1" s="1"/>
  <c r="K65" i="1"/>
  <c r="C66" i="1" s="1"/>
  <c r="N65" i="1" s="1"/>
  <c r="O65" i="1" l="1"/>
  <c r="Z65" i="1"/>
  <c r="M65" i="1"/>
  <c r="Y65" i="1" s="1"/>
  <c r="P65" i="1"/>
  <c r="T66" i="1"/>
  <c r="AA65" i="1" l="1"/>
  <c r="E66" i="1"/>
  <c r="H66" i="1"/>
  <c r="S66" i="1"/>
  <c r="AB66" i="1" s="1"/>
  <c r="R66" i="1"/>
  <c r="Q66" i="1"/>
  <c r="F66" i="1" l="1"/>
  <c r="G66" i="1"/>
  <c r="I66" i="1" l="1"/>
  <c r="L66" i="1" l="1"/>
  <c r="D67" i="1" s="1"/>
  <c r="J66" i="1"/>
  <c r="B67" i="1" s="1"/>
  <c r="K66" i="1"/>
  <c r="C67" i="1" s="1"/>
  <c r="N66" i="1" s="1"/>
  <c r="Z66" i="1" s="1"/>
  <c r="V66" i="1" l="1"/>
  <c r="O66" i="1"/>
  <c r="M66" i="1"/>
  <c r="P66" i="1"/>
  <c r="T67" i="1"/>
  <c r="AA66" i="1" l="1"/>
  <c r="W66" i="1"/>
  <c r="Y66" i="1"/>
  <c r="U66" i="1"/>
  <c r="E67" i="1"/>
  <c r="H67" i="1"/>
  <c r="S67" i="1"/>
  <c r="AB67" i="1" s="1"/>
  <c r="R67" i="1"/>
  <c r="Q67" i="1"/>
  <c r="F67" i="1" l="1"/>
  <c r="G67" i="1"/>
  <c r="I67" i="1" l="1"/>
  <c r="L67" i="1" l="1"/>
  <c r="D68" i="1" s="1"/>
  <c r="J67" i="1"/>
  <c r="B68" i="1" s="1"/>
  <c r="K67" i="1"/>
  <c r="C68" i="1" s="1"/>
  <c r="N67" i="1" s="1"/>
  <c r="O67" i="1" l="1"/>
  <c r="Z67" i="1"/>
  <c r="M67" i="1"/>
  <c r="Y67" i="1" s="1"/>
  <c r="P67" i="1"/>
  <c r="T68" i="1"/>
  <c r="AA67" i="1" l="1"/>
  <c r="E68" i="1"/>
  <c r="H68" i="1"/>
  <c r="S68" i="1"/>
  <c r="AB68" i="1" s="1"/>
  <c r="R68" i="1"/>
  <c r="Q68" i="1"/>
  <c r="F68" i="1" l="1"/>
  <c r="G68" i="1"/>
  <c r="I68" i="1" l="1"/>
  <c r="L68" i="1" l="1"/>
  <c r="D69" i="1" s="1"/>
  <c r="J68" i="1"/>
  <c r="B69" i="1" s="1"/>
  <c r="K68" i="1"/>
  <c r="C69" i="1" s="1"/>
  <c r="N68" i="1" s="1"/>
  <c r="O68" i="1" l="1"/>
  <c r="Z68" i="1"/>
  <c r="M68" i="1"/>
  <c r="Y68" i="1" s="1"/>
  <c r="P68" i="1"/>
  <c r="T69" i="1"/>
  <c r="AA68" i="1" l="1"/>
  <c r="E69" i="1"/>
  <c r="H69" i="1"/>
  <c r="S69" i="1"/>
  <c r="AB69" i="1" s="1"/>
  <c r="R69" i="1"/>
  <c r="Q69" i="1"/>
  <c r="F69" i="1" l="1"/>
  <c r="G69" i="1"/>
  <c r="I69" i="1" l="1"/>
  <c r="L69" i="1" l="1"/>
  <c r="D70" i="1" s="1"/>
  <c r="J69" i="1"/>
  <c r="B70" i="1" s="1"/>
  <c r="K69" i="1"/>
  <c r="C70" i="1" s="1"/>
  <c r="N69" i="1" s="1"/>
  <c r="O69" i="1" l="1"/>
  <c r="Z69" i="1"/>
  <c r="M69" i="1"/>
  <c r="Y69" i="1" s="1"/>
  <c r="P69" i="1"/>
  <c r="T70" i="1"/>
  <c r="AA69" i="1" l="1"/>
  <c r="E70" i="1"/>
  <c r="H70" i="1"/>
  <c r="S70" i="1"/>
  <c r="AB70" i="1" s="1"/>
  <c r="R70" i="1"/>
  <c r="Q70" i="1"/>
  <c r="F70" i="1" l="1"/>
  <c r="G70" i="1"/>
  <c r="I70" i="1" l="1"/>
  <c r="L70" i="1" l="1"/>
  <c r="D71" i="1" s="1"/>
  <c r="J70" i="1"/>
  <c r="B71" i="1" s="1"/>
  <c r="K70" i="1"/>
  <c r="C71" i="1" s="1"/>
  <c r="N70" i="1" s="1"/>
  <c r="O70" i="1" l="1"/>
  <c r="Z70" i="1"/>
  <c r="M70" i="1"/>
  <c r="Y70" i="1" s="1"/>
  <c r="P70" i="1"/>
  <c r="T71" i="1"/>
  <c r="AA70" i="1" l="1"/>
  <c r="E71" i="1"/>
  <c r="H71" i="1"/>
  <c r="S71" i="1"/>
  <c r="AB71" i="1" s="1"/>
  <c r="R71" i="1"/>
  <c r="Q71" i="1"/>
  <c r="F71" i="1" l="1"/>
  <c r="G71" i="1"/>
  <c r="I71" i="1" l="1"/>
  <c r="L71" i="1" l="1"/>
  <c r="D72" i="1" s="1"/>
  <c r="J71" i="1"/>
  <c r="B72" i="1" s="1"/>
  <c r="K71" i="1"/>
  <c r="C72" i="1" s="1"/>
  <c r="N71" i="1" s="1"/>
  <c r="Z71" i="1" s="1"/>
  <c r="V71" i="1" l="1"/>
  <c r="O71" i="1"/>
  <c r="M71" i="1"/>
  <c r="Y71" i="1" s="1"/>
  <c r="P71" i="1"/>
  <c r="AA71" i="1" s="1"/>
  <c r="T72" i="1"/>
  <c r="E72" i="1" l="1"/>
  <c r="H72" i="1"/>
  <c r="S72" i="1"/>
  <c r="AB72" i="1" s="1"/>
  <c r="R72" i="1"/>
  <c r="Q72" i="1"/>
  <c r="F72" i="1" l="1"/>
  <c r="G72" i="1"/>
  <c r="I72" i="1" l="1"/>
  <c r="L72" i="1" l="1"/>
  <c r="D73" i="1" s="1"/>
  <c r="J72" i="1"/>
  <c r="B73" i="1" s="1"/>
  <c r="K72" i="1"/>
  <c r="C73" i="1" s="1"/>
  <c r="N72" i="1" s="1"/>
  <c r="O72" i="1" l="1"/>
  <c r="Z72" i="1"/>
  <c r="M72" i="1"/>
  <c r="Y72" i="1" s="1"/>
  <c r="P72" i="1"/>
  <c r="T73" i="1"/>
  <c r="AA72" i="1" l="1"/>
  <c r="E73" i="1"/>
  <c r="H73" i="1"/>
  <c r="S73" i="1"/>
  <c r="AB73" i="1" s="1"/>
  <c r="R73" i="1"/>
  <c r="Q73" i="1"/>
  <c r="F73" i="1" l="1"/>
  <c r="G73" i="1"/>
  <c r="I73" i="1" l="1"/>
  <c r="L73" i="1" l="1"/>
  <c r="D74" i="1" s="1"/>
  <c r="J73" i="1"/>
  <c r="B74" i="1" s="1"/>
  <c r="K73" i="1"/>
  <c r="C74" i="1" s="1"/>
  <c r="N73" i="1" s="1"/>
  <c r="O73" i="1" l="1"/>
  <c r="Z73" i="1"/>
  <c r="M73" i="1"/>
  <c r="Y73" i="1" s="1"/>
  <c r="P73" i="1"/>
  <c r="T74" i="1"/>
  <c r="AA73" i="1" l="1"/>
  <c r="E74" i="1"/>
  <c r="H74" i="1"/>
  <c r="S74" i="1"/>
  <c r="AB74" i="1" s="1"/>
  <c r="R74" i="1"/>
  <c r="Q74" i="1"/>
  <c r="F74" i="1" l="1"/>
  <c r="G74" i="1"/>
  <c r="I74" i="1" l="1"/>
  <c r="L74" i="1" l="1"/>
  <c r="D75" i="1" s="1"/>
  <c r="J74" i="1"/>
  <c r="B75" i="1" s="1"/>
  <c r="K74" i="1"/>
  <c r="C75" i="1" s="1"/>
  <c r="N74" i="1" s="1"/>
  <c r="O74" i="1" l="1"/>
  <c r="Z74" i="1"/>
  <c r="M74" i="1"/>
  <c r="Y74" i="1" s="1"/>
  <c r="P74" i="1"/>
  <c r="T75" i="1"/>
  <c r="AA74" i="1" l="1"/>
  <c r="E75" i="1"/>
  <c r="H75" i="1"/>
  <c r="S75" i="1"/>
  <c r="AB75" i="1" s="1"/>
  <c r="R75" i="1"/>
  <c r="Q75" i="1"/>
  <c r="F75" i="1" l="1"/>
  <c r="G75" i="1"/>
  <c r="I75" i="1" l="1"/>
  <c r="L75" i="1" l="1"/>
  <c r="D76" i="1" s="1"/>
  <c r="J75" i="1"/>
  <c r="B76" i="1" s="1"/>
  <c r="K75" i="1"/>
  <c r="C76" i="1" s="1"/>
  <c r="N75" i="1" s="1"/>
  <c r="Z75" i="1" l="1"/>
  <c r="O75" i="1"/>
  <c r="M75" i="1"/>
  <c r="Y75" i="1" s="1"/>
  <c r="P75" i="1"/>
  <c r="T76" i="1"/>
  <c r="AA75" i="1" l="1"/>
  <c r="E76" i="1"/>
  <c r="H76" i="1"/>
  <c r="S76" i="1"/>
  <c r="AB76" i="1" s="1"/>
  <c r="R76" i="1"/>
  <c r="Q76" i="1"/>
  <c r="F76" i="1" l="1"/>
  <c r="G76" i="1"/>
  <c r="I76" i="1" l="1"/>
  <c r="L76" i="1" l="1"/>
  <c r="D77" i="1" s="1"/>
  <c r="J76" i="1"/>
  <c r="B77" i="1" s="1"/>
  <c r="K76" i="1"/>
  <c r="C77" i="1" s="1"/>
  <c r="N76" i="1" s="1"/>
  <c r="O76" i="1" l="1"/>
  <c r="Z76" i="1"/>
  <c r="M76" i="1"/>
  <c r="Y76" i="1" s="1"/>
  <c r="P76" i="1"/>
  <c r="AA76" i="1" s="1"/>
  <c r="T77" i="1"/>
  <c r="E77" i="1" l="1"/>
  <c r="H77" i="1"/>
  <c r="S77" i="1"/>
  <c r="AB77" i="1" s="1"/>
  <c r="R77" i="1"/>
  <c r="Q77" i="1"/>
  <c r="F77" i="1" l="1"/>
  <c r="G77" i="1"/>
  <c r="I77" i="1" l="1"/>
  <c r="L77" i="1" l="1"/>
  <c r="D78" i="1" s="1"/>
  <c r="J77" i="1"/>
  <c r="B78" i="1" s="1"/>
  <c r="K77" i="1"/>
  <c r="C78" i="1" s="1"/>
  <c r="N77" i="1" s="1"/>
  <c r="O77" i="1" l="1"/>
  <c r="Z77" i="1"/>
  <c r="M77" i="1"/>
  <c r="Y77" i="1" s="1"/>
  <c r="P77" i="1"/>
  <c r="AA77" i="1" s="1"/>
  <c r="T78" i="1"/>
  <c r="E78" i="1" l="1"/>
  <c r="H78" i="1"/>
  <c r="S78" i="1"/>
  <c r="AB78" i="1" s="1"/>
  <c r="R78" i="1"/>
  <c r="Q78" i="1"/>
  <c r="F78" i="1" l="1"/>
  <c r="G78" i="1"/>
  <c r="I78" i="1" l="1"/>
  <c r="L78" i="1" l="1"/>
  <c r="D79" i="1" s="1"/>
  <c r="J78" i="1"/>
  <c r="B79" i="1" s="1"/>
  <c r="K78" i="1"/>
  <c r="C79" i="1" s="1"/>
  <c r="N78" i="1" s="1"/>
  <c r="O78" i="1" l="1"/>
  <c r="Z78" i="1"/>
  <c r="M78" i="1"/>
  <c r="Y78" i="1" s="1"/>
  <c r="P78" i="1"/>
  <c r="AA78" i="1" s="1"/>
  <c r="T79" i="1"/>
  <c r="E79" i="1" l="1"/>
  <c r="H79" i="1"/>
  <c r="S79" i="1"/>
  <c r="AB79" i="1" s="1"/>
  <c r="R79" i="1"/>
  <c r="Q79" i="1"/>
  <c r="F79" i="1" l="1"/>
  <c r="G79" i="1"/>
  <c r="I79" i="1" l="1"/>
  <c r="L79" i="1" l="1"/>
  <c r="D80" i="1" s="1"/>
  <c r="J79" i="1"/>
  <c r="B80" i="1" s="1"/>
  <c r="K79" i="1"/>
  <c r="C80" i="1" s="1"/>
  <c r="N79" i="1" s="1"/>
  <c r="O79" i="1" l="1"/>
  <c r="Z79" i="1"/>
  <c r="M79" i="1"/>
  <c r="Y79" i="1" s="1"/>
  <c r="P79" i="1"/>
  <c r="AA79" i="1" s="1"/>
  <c r="T80" i="1"/>
  <c r="E80" i="1" l="1"/>
  <c r="H80" i="1"/>
  <c r="S80" i="1"/>
  <c r="AB80" i="1" s="1"/>
  <c r="R80" i="1"/>
  <c r="Q80" i="1"/>
  <c r="F80" i="1" l="1"/>
  <c r="G80" i="1"/>
  <c r="I80" i="1" l="1"/>
  <c r="L80" i="1" l="1"/>
  <c r="D81" i="1" s="1"/>
  <c r="K80" i="1"/>
  <c r="C81" i="1" s="1"/>
  <c r="N80" i="1" s="1"/>
  <c r="J80" i="1"/>
  <c r="B81" i="1" s="1"/>
  <c r="O80" i="1" l="1"/>
  <c r="Z80" i="1"/>
  <c r="M80" i="1"/>
  <c r="Y80" i="1" s="1"/>
  <c r="P80" i="1"/>
  <c r="AA80" i="1" s="1"/>
  <c r="T81" i="1"/>
  <c r="E81" i="1" l="1"/>
  <c r="H81" i="1"/>
  <c r="S81" i="1"/>
  <c r="AB81" i="1" s="1"/>
  <c r="R81" i="1"/>
  <c r="Q81" i="1"/>
  <c r="F81" i="1" l="1"/>
  <c r="G81" i="1"/>
  <c r="I81" i="1" l="1"/>
  <c r="L81" i="1" l="1"/>
  <c r="D82" i="1" s="1"/>
  <c r="J81" i="1"/>
  <c r="B82" i="1" s="1"/>
  <c r="K81" i="1"/>
  <c r="C82" i="1" s="1"/>
  <c r="N81" i="1" s="1"/>
  <c r="O81" i="1" l="1"/>
  <c r="Z81" i="1"/>
  <c r="M81" i="1"/>
  <c r="Y81" i="1" s="1"/>
  <c r="P81" i="1"/>
  <c r="AA81" i="1" s="1"/>
  <c r="T82" i="1"/>
  <c r="W81" i="1" l="1"/>
  <c r="E82" i="1"/>
  <c r="H82" i="1"/>
  <c r="S82" i="1"/>
  <c r="AB82" i="1" s="1"/>
  <c r="R82" i="1"/>
  <c r="Q82" i="1"/>
  <c r="F82" i="1" l="1"/>
  <c r="G82" i="1"/>
  <c r="I82" i="1" l="1"/>
  <c r="L82" i="1" l="1"/>
  <c r="D83" i="1" s="1"/>
  <c r="J82" i="1"/>
  <c r="B83" i="1" s="1"/>
  <c r="K82" i="1"/>
  <c r="C83" i="1" s="1"/>
  <c r="N82" i="1" s="1"/>
  <c r="O82" i="1" l="1"/>
  <c r="Z82" i="1"/>
  <c r="M82" i="1"/>
  <c r="Y82" i="1" s="1"/>
  <c r="P82" i="1"/>
  <c r="AA82" i="1" s="1"/>
  <c r="T83" i="1"/>
  <c r="E83" i="1" l="1"/>
  <c r="H83" i="1"/>
  <c r="S83" i="1"/>
  <c r="AB83" i="1" s="1"/>
  <c r="R83" i="1"/>
  <c r="Q83" i="1"/>
  <c r="F83" i="1" l="1"/>
  <c r="G83" i="1"/>
  <c r="I83" i="1" l="1"/>
  <c r="L83" i="1" l="1"/>
  <c r="D84" i="1" s="1"/>
  <c r="J83" i="1"/>
  <c r="B84" i="1" s="1"/>
  <c r="K83" i="1"/>
  <c r="C84" i="1" s="1"/>
  <c r="N83" i="1" s="1"/>
  <c r="O83" i="1" l="1"/>
  <c r="Z83" i="1"/>
  <c r="M83" i="1"/>
  <c r="Y83" i="1" s="1"/>
  <c r="P83" i="1"/>
  <c r="AA83" i="1" s="1"/>
  <c r="T84" i="1"/>
  <c r="E84" i="1" l="1"/>
  <c r="H84" i="1"/>
  <c r="S84" i="1"/>
  <c r="AB84" i="1" s="1"/>
  <c r="R84" i="1"/>
  <c r="Q84" i="1"/>
  <c r="F84" i="1" l="1"/>
  <c r="G84" i="1"/>
  <c r="I84" i="1" l="1"/>
  <c r="L84" i="1" l="1"/>
  <c r="D85" i="1" s="1"/>
  <c r="J84" i="1"/>
  <c r="B85" i="1" s="1"/>
  <c r="K84" i="1"/>
  <c r="C85" i="1" s="1"/>
  <c r="N84" i="1" s="1"/>
  <c r="O84" i="1" l="1"/>
  <c r="Z84" i="1"/>
  <c r="M84" i="1"/>
  <c r="Y84" i="1" s="1"/>
  <c r="P84" i="1"/>
  <c r="AA84" i="1" s="1"/>
  <c r="T85" i="1"/>
  <c r="E85" i="1" l="1"/>
  <c r="H85" i="1"/>
  <c r="S85" i="1"/>
  <c r="R85" i="1"/>
  <c r="Q85" i="1"/>
  <c r="AB85" i="1" l="1"/>
  <c r="F85" i="1"/>
  <c r="G85" i="1"/>
  <c r="I85" i="1" l="1"/>
  <c r="L85" i="1" l="1"/>
  <c r="D86" i="1" s="1"/>
  <c r="J85" i="1"/>
  <c r="B86" i="1" s="1"/>
  <c r="K85" i="1"/>
  <c r="C86" i="1" s="1"/>
  <c r="N85" i="1" s="1"/>
  <c r="O85" i="1" l="1"/>
  <c r="Z85" i="1"/>
  <c r="M85" i="1"/>
  <c r="P85" i="1"/>
  <c r="AA85" i="1" s="1"/>
  <c r="T86" i="1"/>
  <c r="E86" i="1" l="1"/>
  <c r="H86" i="1"/>
  <c r="S86" i="1"/>
  <c r="R86" i="1"/>
  <c r="Q86" i="1"/>
  <c r="Y85" i="1"/>
  <c r="AB86" i="1" l="1"/>
  <c r="F86" i="1"/>
  <c r="G86" i="1"/>
  <c r="I86" i="1" l="1"/>
  <c r="L86" i="1" l="1"/>
  <c r="D87" i="1" s="1"/>
  <c r="J86" i="1"/>
  <c r="B87" i="1" s="1"/>
  <c r="K86" i="1"/>
  <c r="C87" i="1" s="1"/>
  <c r="N86" i="1" s="1"/>
  <c r="O86" i="1" l="1"/>
  <c r="Z86" i="1"/>
  <c r="M86" i="1"/>
  <c r="P86" i="1"/>
  <c r="AA86" i="1" s="1"/>
  <c r="T87" i="1"/>
  <c r="E87" i="1" l="1"/>
  <c r="H87" i="1"/>
  <c r="S87" i="1"/>
  <c r="R87" i="1"/>
  <c r="Q87" i="1"/>
  <c r="Y86" i="1"/>
  <c r="AB87" i="1" l="1"/>
  <c r="F87" i="1"/>
  <c r="G87" i="1"/>
  <c r="I87" i="1" l="1"/>
  <c r="L87" i="1" l="1"/>
  <c r="D88" i="1" s="1"/>
  <c r="J87" i="1"/>
  <c r="B88" i="1" s="1"/>
  <c r="K87" i="1"/>
  <c r="C88" i="1" s="1"/>
  <c r="N87" i="1" s="1"/>
  <c r="O87" i="1" l="1"/>
  <c r="Z87" i="1"/>
  <c r="M87" i="1"/>
  <c r="P87" i="1"/>
  <c r="AA87" i="1" s="1"/>
  <c r="T88" i="1"/>
  <c r="E88" i="1" l="1"/>
  <c r="H88" i="1"/>
  <c r="S88" i="1"/>
  <c r="R88" i="1"/>
  <c r="Q88" i="1"/>
  <c r="Y87" i="1"/>
  <c r="AB88" i="1" l="1"/>
  <c r="F88" i="1"/>
  <c r="G88" i="1"/>
  <c r="I88" i="1" l="1"/>
  <c r="L88" i="1" l="1"/>
  <c r="D89" i="1" s="1"/>
  <c r="J88" i="1"/>
  <c r="B89" i="1" s="1"/>
  <c r="K88" i="1"/>
  <c r="C89" i="1" s="1"/>
  <c r="N88" i="1" s="1"/>
  <c r="O88" i="1" l="1"/>
  <c r="Z88" i="1"/>
  <c r="M88" i="1"/>
  <c r="P88" i="1"/>
  <c r="AA88" i="1" s="1"/>
  <c r="T89" i="1"/>
  <c r="E89" i="1" l="1"/>
  <c r="H89" i="1"/>
  <c r="S89" i="1"/>
  <c r="R89" i="1"/>
  <c r="Q89" i="1"/>
  <c r="Y88" i="1"/>
  <c r="AB89" i="1" l="1"/>
  <c r="F89" i="1"/>
  <c r="G89" i="1"/>
  <c r="I89" i="1" l="1"/>
  <c r="L89" i="1" l="1"/>
  <c r="D90" i="1" s="1"/>
  <c r="J89" i="1"/>
  <c r="B90" i="1" s="1"/>
  <c r="K89" i="1"/>
  <c r="C90" i="1" s="1"/>
  <c r="N89" i="1" s="1"/>
  <c r="O89" i="1" l="1"/>
  <c r="Z89" i="1"/>
  <c r="M89" i="1"/>
  <c r="P89" i="1"/>
  <c r="AA89" i="1" s="1"/>
  <c r="T90" i="1"/>
  <c r="E90" i="1" l="1"/>
  <c r="H90" i="1"/>
  <c r="S90" i="1"/>
  <c r="AB90" i="1" s="1"/>
  <c r="R90" i="1"/>
  <c r="Q90" i="1"/>
  <c r="Y89" i="1"/>
  <c r="F90" i="1" l="1"/>
  <c r="G90" i="1"/>
  <c r="I90" i="1" l="1"/>
  <c r="L90" i="1" l="1"/>
  <c r="D91" i="1" s="1"/>
  <c r="J90" i="1"/>
  <c r="B91" i="1" s="1"/>
  <c r="K90" i="1"/>
  <c r="C91" i="1" s="1"/>
  <c r="N90" i="1" s="1"/>
  <c r="O90" i="1" l="1"/>
  <c r="Z90" i="1"/>
  <c r="M90" i="1"/>
  <c r="Y90" i="1" s="1"/>
  <c r="P90" i="1"/>
  <c r="T91" i="1"/>
  <c r="E91" i="1" l="1"/>
  <c r="H91" i="1"/>
  <c r="S91" i="1"/>
  <c r="AB91" i="1" s="1"/>
  <c r="R91" i="1"/>
  <c r="Q91" i="1"/>
  <c r="F91" i="1" l="1"/>
  <c r="G91" i="1"/>
  <c r="I91" i="1" l="1"/>
  <c r="L91" i="1" l="1"/>
  <c r="D92" i="1" s="1"/>
  <c r="J91" i="1"/>
  <c r="B92" i="1" s="1"/>
  <c r="K91" i="1"/>
  <c r="C92" i="1" s="1"/>
  <c r="N91" i="1" s="1"/>
  <c r="Z91" i="1" s="1"/>
  <c r="O91" i="1" l="1"/>
  <c r="V91" i="1"/>
  <c r="M91" i="1"/>
  <c r="P91" i="1"/>
  <c r="AA91" i="1" s="1"/>
  <c r="T92" i="1"/>
  <c r="U91" i="1" l="1"/>
  <c r="Y91" i="1"/>
  <c r="W91" i="1"/>
  <c r="E92" i="1"/>
  <c r="H92" i="1"/>
  <c r="S92" i="1"/>
  <c r="AB92" i="1" s="1"/>
  <c r="R92" i="1"/>
  <c r="Q92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F92" i="1" l="1"/>
  <c r="G92" i="1"/>
  <c r="I92" i="1" l="1"/>
  <c r="L92" i="1" l="1"/>
  <c r="D93" i="1" s="1"/>
  <c r="J92" i="1"/>
  <c r="B93" i="1" s="1"/>
  <c r="K92" i="1"/>
  <c r="C93" i="1" s="1"/>
  <c r="N92" i="1" s="1"/>
  <c r="O92" i="1" l="1"/>
  <c r="Z92" i="1"/>
  <c r="M92" i="1"/>
  <c r="Y92" i="1" s="1"/>
  <c r="P92" i="1"/>
  <c r="AA92" i="1" s="1"/>
  <c r="T93" i="1"/>
  <c r="E93" i="1" l="1"/>
  <c r="H93" i="1"/>
  <c r="S93" i="1"/>
  <c r="AB93" i="1" s="1"/>
  <c r="R93" i="1"/>
  <c r="Q93" i="1"/>
  <c r="F93" i="1" l="1"/>
  <c r="G93" i="1"/>
  <c r="I93" i="1" l="1"/>
  <c r="L93" i="1" l="1"/>
  <c r="D94" i="1" s="1"/>
  <c r="J93" i="1"/>
  <c r="B94" i="1" s="1"/>
  <c r="K93" i="1"/>
  <c r="C94" i="1" s="1"/>
  <c r="N93" i="1" s="1"/>
  <c r="O93" i="1" l="1"/>
  <c r="Z93" i="1"/>
  <c r="M93" i="1"/>
  <c r="Y93" i="1" s="1"/>
  <c r="P93" i="1"/>
  <c r="AA93" i="1" s="1"/>
  <c r="T94" i="1"/>
  <c r="E94" i="1" l="1"/>
  <c r="H94" i="1"/>
  <c r="S94" i="1"/>
  <c r="AB94" i="1" s="1"/>
  <c r="R94" i="1"/>
  <c r="Q94" i="1"/>
  <c r="F94" i="1" l="1"/>
  <c r="G94" i="1"/>
  <c r="I94" i="1" l="1"/>
  <c r="L94" i="1" l="1"/>
  <c r="D95" i="1" s="1"/>
  <c r="J94" i="1"/>
  <c r="B95" i="1" s="1"/>
  <c r="K94" i="1"/>
  <c r="C95" i="1" s="1"/>
  <c r="N94" i="1" s="1"/>
  <c r="O94" i="1" l="1"/>
  <c r="Z94" i="1"/>
  <c r="M94" i="1"/>
  <c r="Y94" i="1" s="1"/>
  <c r="P94" i="1"/>
  <c r="AA94" i="1" s="1"/>
  <c r="T95" i="1"/>
  <c r="E95" i="1" l="1"/>
  <c r="H95" i="1"/>
  <c r="S95" i="1"/>
  <c r="AB95" i="1" s="1"/>
  <c r="R95" i="1"/>
  <c r="Q95" i="1"/>
  <c r="F95" i="1" l="1"/>
  <c r="G95" i="1"/>
  <c r="I95" i="1" l="1"/>
  <c r="L95" i="1" l="1"/>
  <c r="D96" i="1" s="1"/>
  <c r="J95" i="1"/>
  <c r="B96" i="1" s="1"/>
  <c r="K95" i="1"/>
  <c r="C96" i="1" s="1"/>
  <c r="N95" i="1" s="1"/>
  <c r="O95" i="1" l="1"/>
  <c r="Z95" i="1"/>
  <c r="M95" i="1"/>
  <c r="Y95" i="1" s="1"/>
  <c r="P95" i="1"/>
  <c r="AA95" i="1" s="1"/>
  <c r="T96" i="1"/>
  <c r="E96" i="1" l="1"/>
  <c r="H96" i="1"/>
  <c r="S96" i="1"/>
  <c r="AB96" i="1" s="1"/>
  <c r="R96" i="1"/>
  <c r="Q96" i="1"/>
  <c r="F96" i="1" l="1"/>
  <c r="G96" i="1"/>
  <c r="I96" i="1" l="1"/>
  <c r="L96" i="1" l="1"/>
  <c r="D97" i="1" s="1"/>
  <c r="J96" i="1"/>
  <c r="B97" i="1" s="1"/>
  <c r="K96" i="1"/>
  <c r="C97" i="1" s="1"/>
  <c r="N96" i="1" s="1"/>
  <c r="O96" i="1" l="1"/>
  <c r="Z96" i="1"/>
  <c r="M96" i="1"/>
  <c r="Y96" i="1" s="1"/>
  <c r="P96" i="1"/>
  <c r="AA96" i="1" s="1"/>
  <c r="T97" i="1"/>
  <c r="E97" i="1" l="1"/>
  <c r="H97" i="1"/>
  <c r="S97" i="1"/>
  <c r="AB97" i="1" s="1"/>
  <c r="R97" i="1"/>
  <c r="Q97" i="1"/>
  <c r="F97" i="1" l="1"/>
  <c r="G97" i="1"/>
  <c r="I97" i="1" l="1"/>
  <c r="L97" i="1" l="1"/>
  <c r="D98" i="1" s="1"/>
  <c r="J97" i="1"/>
  <c r="B98" i="1" s="1"/>
  <c r="K97" i="1"/>
  <c r="C98" i="1" s="1"/>
  <c r="N97" i="1" s="1"/>
  <c r="O97" i="1" l="1"/>
  <c r="Z97" i="1"/>
  <c r="M97" i="1"/>
  <c r="Y97" i="1" s="1"/>
  <c r="P97" i="1"/>
  <c r="AA97" i="1" s="1"/>
  <c r="T98" i="1"/>
  <c r="E98" i="1" l="1"/>
  <c r="H98" i="1"/>
  <c r="S98" i="1"/>
  <c r="AB98" i="1" s="1"/>
  <c r="R98" i="1"/>
  <c r="Q98" i="1"/>
  <c r="F98" i="1" l="1"/>
  <c r="G98" i="1"/>
  <c r="I98" i="1" l="1"/>
  <c r="L98" i="1" l="1"/>
  <c r="D99" i="1" s="1"/>
  <c r="J98" i="1"/>
  <c r="B99" i="1" s="1"/>
  <c r="K98" i="1"/>
  <c r="C99" i="1" s="1"/>
  <c r="N98" i="1" s="1"/>
  <c r="O98" i="1" l="1"/>
  <c r="Z98" i="1"/>
  <c r="M98" i="1"/>
  <c r="Y98" i="1" s="1"/>
  <c r="P98" i="1"/>
  <c r="AA98" i="1" s="1"/>
  <c r="T99" i="1"/>
  <c r="E99" i="1" l="1"/>
  <c r="H99" i="1"/>
  <c r="S99" i="1"/>
  <c r="AB99" i="1" s="1"/>
  <c r="R99" i="1"/>
  <c r="Q99" i="1"/>
  <c r="F99" i="1" l="1"/>
  <c r="G99" i="1"/>
  <c r="I99" i="1" l="1"/>
  <c r="L99" i="1" l="1"/>
  <c r="D100" i="1" s="1"/>
  <c r="J99" i="1"/>
  <c r="B100" i="1" s="1"/>
  <c r="K99" i="1"/>
  <c r="C100" i="1" s="1"/>
  <c r="N99" i="1" s="1"/>
  <c r="O99" i="1" l="1"/>
  <c r="Z99" i="1"/>
  <c r="M99" i="1"/>
  <c r="Y99" i="1" s="1"/>
  <c r="P99" i="1"/>
  <c r="AA99" i="1" s="1"/>
  <c r="T100" i="1"/>
  <c r="E100" i="1" l="1"/>
  <c r="H100" i="1"/>
  <c r="S100" i="1"/>
  <c r="AB100" i="1" s="1"/>
  <c r="R100" i="1"/>
  <c r="Q100" i="1"/>
  <c r="F100" i="1" l="1"/>
  <c r="G100" i="1"/>
  <c r="I100" i="1" l="1"/>
  <c r="L100" i="1" l="1"/>
  <c r="D101" i="1" s="1"/>
  <c r="J100" i="1"/>
  <c r="B101" i="1" s="1"/>
  <c r="K100" i="1"/>
  <c r="C101" i="1" s="1"/>
  <c r="N100" i="1" s="1"/>
  <c r="O100" i="1" l="1"/>
  <c r="Z100" i="1"/>
  <c r="M100" i="1"/>
  <c r="Y100" i="1" s="1"/>
  <c r="P100" i="1"/>
  <c r="AA100" i="1" s="1"/>
  <c r="T101" i="1"/>
  <c r="E101" i="1" l="1"/>
  <c r="H101" i="1"/>
  <c r="S101" i="1"/>
  <c r="AB101" i="1" s="1"/>
  <c r="R101" i="1"/>
  <c r="Q101" i="1"/>
  <c r="F101" i="1" l="1"/>
  <c r="G101" i="1"/>
  <c r="I101" i="1" l="1"/>
  <c r="L101" i="1" l="1"/>
  <c r="D102" i="1" s="1"/>
  <c r="J101" i="1"/>
  <c r="B102" i="1" s="1"/>
  <c r="K101" i="1"/>
  <c r="C102" i="1" s="1"/>
  <c r="N101" i="1" s="1"/>
  <c r="O101" i="1" l="1"/>
  <c r="Z101" i="1"/>
  <c r="M101" i="1"/>
  <c r="Y101" i="1" s="1"/>
  <c r="P101" i="1"/>
  <c r="AA101" i="1" s="1"/>
  <c r="T102" i="1"/>
  <c r="E102" i="1" l="1"/>
  <c r="H102" i="1"/>
  <c r="S102" i="1"/>
  <c r="AB102" i="1" s="1"/>
  <c r="R102" i="1"/>
  <c r="Q102" i="1"/>
  <c r="F102" i="1" l="1"/>
  <c r="G102" i="1"/>
  <c r="I102" i="1" l="1"/>
  <c r="L102" i="1" l="1"/>
  <c r="D103" i="1" s="1"/>
  <c r="J102" i="1"/>
  <c r="B103" i="1" s="1"/>
  <c r="K102" i="1"/>
  <c r="C103" i="1" s="1"/>
  <c r="N102" i="1" s="1"/>
  <c r="O102" i="1" l="1"/>
  <c r="Z102" i="1"/>
  <c r="M102" i="1"/>
  <c r="Y102" i="1" s="1"/>
  <c r="P102" i="1"/>
  <c r="AA102" i="1" s="1"/>
  <c r="T103" i="1"/>
  <c r="E103" i="1" l="1"/>
  <c r="H103" i="1"/>
  <c r="S103" i="1"/>
  <c r="AB103" i="1" s="1"/>
  <c r="R103" i="1"/>
  <c r="Q103" i="1"/>
  <c r="F103" i="1" l="1"/>
  <c r="G103" i="1"/>
  <c r="I103" i="1" l="1"/>
  <c r="L103" i="1" l="1"/>
  <c r="D104" i="1" s="1"/>
  <c r="J103" i="1"/>
  <c r="B104" i="1" s="1"/>
  <c r="K103" i="1"/>
  <c r="C104" i="1" s="1"/>
  <c r="N103" i="1" s="1"/>
  <c r="O103" i="1" l="1"/>
  <c r="Z103" i="1"/>
  <c r="M103" i="1"/>
  <c r="Y103" i="1" s="1"/>
  <c r="P103" i="1"/>
  <c r="AA103" i="1" s="1"/>
  <c r="T104" i="1"/>
  <c r="E104" i="1" l="1"/>
  <c r="H104" i="1"/>
  <c r="S104" i="1"/>
  <c r="AB104" i="1" s="1"/>
  <c r="R104" i="1"/>
  <c r="Q104" i="1"/>
  <c r="F104" i="1" l="1"/>
  <c r="G104" i="1"/>
  <c r="I104" i="1" l="1"/>
  <c r="L104" i="1" l="1"/>
  <c r="D105" i="1" s="1"/>
  <c r="J104" i="1"/>
  <c r="B105" i="1" s="1"/>
  <c r="K104" i="1"/>
  <c r="C105" i="1" s="1"/>
  <c r="N104" i="1" s="1"/>
  <c r="O104" i="1" l="1"/>
  <c r="Z104" i="1"/>
  <c r="M104" i="1"/>
  <c r="Y104" i="1" s="1"/>
  <c r="P104" i="1"/>
  <c r="AA104" i="1" s="1"/>
  <c r="T105" i="1"/>
  <c r="E105" i="1" l="1"/>
  <c r="H105" i="1"/>
  <c r="S105" i="1"/>
  <c r="AB105" i="1" s="1"/>
  <c r="R105" i="1"/>
  <c r="Q105" i="1"/>
  <c r="F105" i="1" l="1"/>
  <c r="G105" i="1"/>
  <c r="I105" i="1" l="1"/>
  <c r="L105" i="1" l="1"/>
  <c r="D106" i="1" s="1"/>
  <c r="J105" i="1"/>
  <c r="B106" i="1" s="1"/>
  <c r="K105" i="1"/>
  <c r="C106" i="1" s="1"/>
  <c r="N105" i="1" s="1"/>
  <c r="O105" i="1" l="1"/>
  <c r="Z105" i="1"/>
  <c r="M105" i="1"/>
  <c r="Y105" i="1" s="1"/>
  <c r="P105" i="1"/>
  <c r="AA105" i="1" s="1"/>
  <c r="T106" i="1"/>
  <c r="E106" i="1" l="1"/>
  <c r="H106" i="1"/>
  <c r="S106" i="1"/>
  <c r="AB106" i="1" s="1"/>
  <c r="R106" i="1"/>
  <c r="Q106" i="1"/>
  <c r="F106" i="1" l="1"/>
  <c r="G106" i="1"/>
  <c r="I106" i="1" l="1"/>
  <c r="L106" i="1" l="1"/>
  <c r="D107" i="1" s="1"/>
  <c r="J106" i="1"/>
  <c r="B107" i="1" s="1"/>
  <c r="K106" i="1"/>
  <c r="C107" i="1" s="1"/>
  <c r="N106" i="1" s="1"/>
  <c r="O106" i="1" l="1"/>
  <c r="Z106" i="1"/>
  <c r="M106" i="1"/>
  <c r="Y106" i="1" s="1"/>
  <c r="P106" i="1"/>
  <c r="AA106" i="1" s="1"/>
  <c r="T107" i="1"/>
  <c r="E107" i="1" l="1"/>
  <c r="H107" i="1"/>
  <c r="S107" i="1"/>
  <c r="AB107" i="1" s="1"/>
  <c r="R107" i="1"/>
  <c r="Q107" i="1"/>
  <c r="F107" i="1" l="1"/>
  <c r="G107" i="1"/>
  <c r="I107" i="1" l="1"/>
  <c r="L107" i="1" l="1"/>
  <c r="D108" i="1" s="1"/>
  <c r="J107" i="1"/>
  <c r="B108" i="1" s="1"/>
  <c r="K107" i="1"/>
  <c r="C108" i="1" s="1"/>
  <c r="N107" i="1" s="1"/>
  <c r="O107" i="1" l="1"/>
  <c r="Z107" i="1"/>
  <c r="M107" i="1"/>
  <c r="Y107" i="1" s="1"/>
  <c r="P107" i="1"/>
  <c r="AA107" i="1" s="1"/>
  <c r="T108" i="1"/>
  <c r="E108" i="1" l="1"/>
  <c r="H108" i="1"/>
  <c r="S108" i="1"/>
  <c r="AB108" i="1" s="1"/>
  <c r="R108" i="1"/>
  <c r="Q108" i="1"/>
  <c r="F108" i="1" l="1"/>
  <c r="G108" i="1"/>
  <c r="I108" i="1" l="1"/>
  <c r="L108" i="1" l="1"/>
  <c r="D109" i="1" s="1"/>
  <c r="J108" i="1"/>
  <c r="B109" i="1" s="1"/>
  <c r="K108" i="1"/>
  <c r="C109" i="1" s="1"/>
  <c r="N108" i="1" s="1"/>
  <c r="O108" i="1" l="1"/>
  <c r="Z108" i="1"/>
  <c r="M108" i="1"/>
  <c r="Y108" i="1" s="1"/>
  <c r="P108" i="1"/>
  <c r="AA108" i="1" s="1"/>
  <c r="T109" i="1"/>
  <c r="E109" i="1" l="1"/>
  <c r="H109" i="1"/>
  <c r="S109" i="1"/>
  <c r="AB109" i="1" s="1"/>
  <c r="R109" i="1"/>
  <c r="Q109" i="1"/>
  <c r="F109" i="1" l="1"/>
  <c r="G109" i="1"/>
  <c r="I109" i="1" l="1"/>
  <c r="L109" i="1" l="1"/>
  <c r="D110" i="1" s="1"/>
  <c r="J109" i="1"/>
  <c r="B110" i="1" s="1"/>
  <c r="K109" i="1"/>
  <c r="C110" i="1" s="1"/>
  <c r="N109" i="1" s="1"/>
  <c r="O109" i="1" l="1"/>
  <c r="Z109" i="1"/>
  <c r="M109" i="1"/>
  <c r="Y109" i="1" s="1"/>
  <c r="P109" i="1"/>
  <c r="AA109" i="1" s="1"/>
  <c r="T110" i="1"/>
  <c r="E110" i="1" l="1"/>
  <c r="H110" i="1"/>
  <c r="S110" i="1"/>
  <c r="AB110" i="1" s="1"/>
  <c r="R110" i="1"/>
  <c r="Q110" i="1"/>
  <c r="F110" i="1" l="1"/>
  <c r="G110" i="1"/>
  <c r="I110" i="1" l="1"/>
  <c r="L110" i="1" l="1"/>
  <c r="D111" i="1" s="1"/>
  <c r="J110" i="1"/>
  <c r="B111" i="1" s="1"/>
  <c r="K110" i="1"/>
  <c r="C111" i="1" s="1"/>
  <c r="N110" i="1" s="1"/>
  <c r="O110" i="1" l="1"/>
  <c r="Z110" i="1"/>
  <c r="M110" i="1"/>
  <c r="Y110" i="1" s="1"/>
  <c r="P110" i="1"/>
  <c r="AA110" i="1" s="1"/>
  <c r="T111" i="1"/>
  <c r="E111" i="1" l="1"/>
  <c r="H111" i="1"/>
  <c r="S111" i="1"/>
  <c r="AB111" i="1" s="1"/>
  <c r="R111" i="1"/>
  <c r="Q111" i="1"/>
  <c r="F111" i="1" l="1"/>
  <c r="G111" i="1"/>
  <c r="I111" i="1" l="1"/>
  <c r="L111" i="1" l="1"/>
  <c r="D112" i="1" s="1"/>
  <c r="J111" i="1"/>
  <c r="B112" i="1" s="1"/>
  <c r="K111" i="1"/>
  <c r="C112" i="1" s="1"/>
  <c r="N111" i="1" s="1"/>
  <c r="V111" i="1" s="1"/>
  <c r="O111" i="1" l="1"/>
  <c r="Z111" i="1"/>
  <c r="M111" i="1"/>
  <c r="P111" i="1"/>
  <c r="AA111" i="1" s="1"/>
  <c r="T112" i="1"/>
  <c r="Y111" i="1" l="1"/>
  <c r="U111" i="1"/>
  <c r="W111" i="1"/>
  <c r="E112" i="1"/>
  <c r="H112" i="1"/>
  <c r="S112" i="1"/>
  <c r="AB112" i="1" s="1"/>
  <c r="R112" i="1"/>
  <c r="Q112" i="1"/>
  <c r="F112" i="1" l="1"/>
  <c r="G112" i="1"/>
  <c r="I112" i="1" l="1"/>
  <c r="L112" i="1" l="1"/>
  <c r="D113" i="1" s="1"/>
  <c r="J112" i="1"/>
  <c r="B113" i="1" s="1"/>
  <c r="K112" i="1"/>
  <c r="C113" i="1" s="1"/>
  <c r="N112" i="1" s="1"/>
  <c r="O112" i="1" l="1"/>
  <c r="Z112" i="1"/>
  <c r="M112" i="1"/>
  <c r="Y112" i="1" s="1"/>
  <c r="P112" i="1"/>
  <c r="AA112" i="1" s="1"/>
  <c r="T113" i="1"/>
  <c r="E113" i="1" l="1"/>
  <c r="H113" i="1"/>
  <c r="S113" i="1"/>
  <c r="AB113" i="1" s="1"/>
  <c r="R113" i="1"/>
  <c r="Q113" i="1"/>
  <c r="F113" i="1" l="1"/>
  <c r="G113" i="1"/>
  <c r="I113" i="1" l="1"/>
  <c r="L113" i="1" l="1"/>
  <c r="D114" i="1" s="1"/>
  <c r="J113" i="1"/>
  <c r="B114" i="1" s="1"/>
  <c r="K113" i="1"/>
  <c r="C114" i="1" s="1"/>
  <c r="N113" i="1" s="1"/>
  <c r="O113" i="1" l="1"/>
  <c r="Z113" i="1"/>
  <c r="M113" i="1"/>
  <c r="Y113" i="1" s="1"/>
  <c r="P113" i="1"/>
  <c r="AA113" i="1" s="1"/>
  <c r="T114" i="1"/>
  <c r="E114" i="1" l="1"/>
  <c r="H114" i="1"/>
  <c r="S114" i="1"/>
  <c r="AB114" i="1" s="1"/>
  <c r="R114" i="1"/>
  <c r="Q114" i="1"/>
  <c r="F114" i="1" l="1"/>
  <c r="G114" i="1"/>
  <c r="I114" i="1" l="1"/>
  <c r="L114" i="1" l="1"/>
  <c r="D115" i="1" s="1"/>
  <c r="J114" i="1"/>
  <c r="B115" i="1" s="1"/>
  <c r="K114" i="1"/>
  <c r="C115" i="1" s="1"/>
  <c r="N114" i="1" s="1"/>
  <c r="O114" i="1" l="1"/>
  <c r="Z114" i="1"/>
  <c r="M114" i="1"/>
  <c r="Y114" i="1" s="1"/>
  <c r="P114" i="1"/>
  <c r="AA114" i="1" s="1"/>
  <c r="T115" i="1"/>
  <c r="E115" i="1" l="1"/>
  <c r="H115" i="1"/>
  <c r="S115" i="1"/>
  <c r="AB115" i="1" s="1"/>
  <c r="R115" i="1"/>
  <c r="Q115" i="1"/>
  <c r="F115" i="1" l="1"/>
  <c r="G115" i="1"/>
  <c r="I115" i="1" l="1"/>
  <c r="L115" i="1" l="1"/>
  <c r="D116" i="1" s="1"/>
  <c r="J115" i="1"/>
  <c r="B116" i="1" s="1"/>
  <c r="K115" i="1"/>
  <c r="C116" i="1" s="1"/>
  <c r="N115" i="1" s="1"/>
  <c r="O115" i="1" l="1"/>
  <c r="Z115" i="1"/>
  <c r="M115" i="1"/>
  <c r="Y115" i="1" s="1"/>
  <c r="P115" i="1"/>
  <c r="AA115" i="1" s="1"/>
  <c r="T116" i="1"/>
  <c r="E116" i="1" l="1"/>
  <c r="H116" i="1"/>
  <c r="S116" i="1"/>
  <c r="AB116" i="1" s="1"/>
  <c r="R116" i="1"/>
  <c r="Q116" i="1"/>
  <c r="F116" i="1" l="1"/>
  <c r="G116" i="1"/>
  <c r="I116" i="1" l="1"/>
  <c r="L116" i="1" l="1"/>
  <c r="D117" i="1" s="1"/>
  <c r="J116" i="1"/>
  <c r="B117" i="1" s="1"/>
  <c r="K116" i="1"/>
  <c r="C117" i="1" s="1"/>
  <c r="N116" i="1" s="1"/>
  <c r="O116" i="1" l="1"/>
  <c r="Z116" i="1"/>
  <c r="M116" i="1"/>
  <c r="Y116" i="1" s="1"/>
  <c r="P116" i="1"/>
  <c r="AA116" i="1" s="1"/>
  <c r="T117" i="1"/>
  <c r="E117" i="1" l="1"/>
  <c r="H117" i="1"/>
  <c r="S117" i="1"/>
  <c r="AB117" i="1" s="1"/>
  <c r="R117" i="1"/>
  <c r="Q117" i="1"/>
  <c r="F117" i="1" l="1"/>
  <c r="G117" i="1"/>
  <c r="I117" i="1" l="1"/>
  <c r="L117" i="1" l="1"/>
  <c r="D118" i="1" s="1"/>
  <c r="J117" i="1"/>
  <c r="B118" i="1" s="1"/>
  <c r="K117" i="1"/>
  <c r="C118" i="1" s="1"/>
  <c r="N117" i="1" s="1"/>
  <c r="O117" i="1" l="1"/>
  <c r="Z117" i="1"/>
  <c r="M117" i="1"/>
  <c r="Y117" i="1" s="1"/>
  <c r="P117" i="1"/>
  <c r="AA117" i="1" s="1"/>
  <c r="T118" i="1"/>
  <c r="E118" i="1" l="1"/>
  <c r="H118" i="1"/>
  <c r="S118" i="1"/>
  <c r="AB118" i="1" s="1"/>
  <c r="R118" i="1"/>
  <c r="Q118" i="1"/>
  <c r="F118" i="1" l="1"/>
  <c r="G118" i="1"/>
  <c r="I118" i="1" l="1"/>
  <c r="L118" i="1" l="1"/>
  <c r="D119" i="1" s="1"/>
  <c r="J118" i="1"/>
  <c r="B119" i="1" s="1"/>
  <c r="K118" i="1"/>
  <c r="C119" i="1" s="1"/>
  <c r="N118" i="1" s="1"/>
  <c r="O118" i="1" l="1"/>
  <c r="Z118" i="1"/>
  <c r="M118" i="1"/>
  <c r="Y118" i="1" s="1"/>
  <c r="P118" i="1"/>
  <c r="AA118" i="1" s="1"/>
  <c r="T119" i="1"/>
  <c r="E119" i="1" l="1"/>
  <c r="H119" i="1"/>
  <c r="S119" i="1"/>
  <c r="AB119" i="1" s="1"/>
  <c r="R119" i="1"/>
  <c r="Q119" i="1"/>
  <c r="F119" i="1" l="1"/>
  <c r="G119" i="1"/>
  <c r="I119" i="1" l="1"/>
  <c r="L119" i="1" l="1"/>
  <c r="D120" i="1" s="1"/>
  <c r="J119" i="1"/>
  <c r="B120" i="1" s="1"/>
  <c r="K119" i="1"/>
  <c r="C120" i="1" s="1"/>
  <c r="N119" i="1" s="1"/>
  <c r="O119" i="1" l="1"/>
  <c r="Z119" i="1"/>
  <c r="M119" i="1"/>
  <c r="Y119" i="1" s="1"/>
  <c r="P119" i="1"/>
  <c r="AA119" i="1" s="1"/>
  <c r="T120" i="1"/>
  <c r="E120" i="1" l="1"/>
  <c r="H120" i="1"/>
  <c r="S120" i="1"/>
  <c r="AB120" i="1" s="1"/>
  <c r="R120" i="1"/>
  <c r="Q120" i="1"/>
  <c r="F120" i="1" l="1"/>
  <c r="G120" i="1"/>
  <c r="I120" i="1" l="1"/>
  <c r="L120" i="1" l="1"/>
  <c r="D121" i="1" s="1"/>
  <c r="J120" i="1"/>
  <c r="B121" i="1" s="1"/>
  <c r="K120" i="1"/>
  <c r="C121" i="1" s="1"/>
  <c r="N120" i="1" s="1"/>
  <c r="O120" i="1" l="1"/>
  <c r="Z120" i="1"/>
  <c r="M120" i="1"/>
  <c r="Y120" i="1" s="1"/>
  <c r="P120" i="1"/>
  <c r="AA120" i="1" s="1"/>
  <c r="T121" i="1"/>
  <c r="E121" i="1" l="1"/>
  <c r="H121" i="1"/>
  <c r="S121" i="1"/>
  <c r="AB121" i="1" s="1"/>
  <c r="R121" i="1"/>
  <c r="Q121" i="1"/>
  <c r="F121" i="1" l="1"/>
  <c r="G121" i="1"/>
  <c r="I121" i="1" l="1"/>
  <c r="L121" i="1" l="1"/>
  <c r="D122" i="1" s="1"/>
  <c r="J121" i="1"/>
  <c r="B122" i="1" s="1"/>
  <c r="K121" i="1"/>
  <c r="C122" i="1" s="1"/>
  <c r="N121" i="1" s="1"/>
  <c r="O121" i="1" l="1"/>
  <c r="Z121" i="1"/>
  <c r="M121" i="1"/>
  <c r="Y121" i="1" s="1"/>
  <c r="P121" i="1"/>
  <c r="AA121" i="1" s="1"/>
  <c r="T122" i="1"/>
  <c r="E122" i="1" l="1"/>
  <c r="H122" i="1"/>
  <c r="S122" i="1"/>
  <c r="AB122" i="1" s="1"/>
  <c r="R122" i="1"/>
  <c r="Q122" i="1"/>
  <c r="F122" i="1" l="1"/>
  <c r="G122" i="1"/>
  <c r="I122" i="1" l="1"/>
  <c r="L122" i="1" l="1"/>
  <c r="D123" i="1" s="1"/>
  <c r="J122" i="1"/>
  <c r="B123" i="1" s="1"/>
  <c r="K122" i="1"/>
  <c r="C123" i="1" s="1"/>
  <c r="N122" i="1" s="1"/>
  <c r="O122" i="1" l="1"/>
  <c r="Z122" i="1"/>
  <c r="M122" i="1"/>
  <c r="Y122" i="1" s="1"/>
  <c r="P122" i="1"/>
  <c r="AA122" i="1" s="1"/>
  <c r="T123" i="1"/>
  <c r="E123" i="1" l="1"/>
  <c r="H123" i="1"/>
  <c r="S123" i="1"/>
  <c r="AB123" i="1" s="1"/>
  <c r="R123" i="1"/>
  <c r="Q123" i="1"/>
  <c r="F123" i="1" l="1"/>
  <c r="G123" i="1"/>
  <c r="I123" i="1" l="1"/>
  <c r="L123" i="1" l="1"/>
  <c r="D124" i="1" s="1"/>
  <c r="J123" i="1"/>
  <c r="B124" i="1" s="1"/>
  <c r="K123" i="1"/>
  <c r="C124" i="1" s="1"/>
  <c r="N123" i="1" s="1"/>
  <c r="O123" i="1" l="1"/>
  <c r="Z123" i="1"/>
  <c r="M123" i="1"/>
  <c r="Y123" i="1" s="1"/>
  <c r="P123" i="1"/>
  <c r="AA123" i="1" s="1"/>
  <c r="T124" i="1"/>
  <c r="E124" i="1" l="1"/>
  <c r="H124" i="1"/>
  <c r="S124" i="1"/>
  <c r="AB124" i="1" s="1"/>
  <c r="R124" i="1"/>
  <c r="Q124" i="1"/>
  <c r="F124" i="1" l="1"/>
  <c r="G124" i="1"/>
  <c r="I124" i="1" l="1"/>
  <c r="L124" i="1" l="1"/>
  <c r="D125" i="1" s="1"/>
  <c r="J124" i="1"/>
  <c r="B125" i="1" s="1"/>
  <c r="K124" i="1"/>
  <c r="C125" i="1" s="1"/>
  <c r="N124" i="1" s="1"/>
  <c r="O124" i="1" l="1"/>
  <c r="Z124" i="1"/>
  <c r="M124" i="1"/>
  <c r="Y124" i="1" s="1"/>
  <c r="P124" i="1"/>
  <c r="AA124" i="1" s="1"/>
  <c r="T125" i="1"/>
  <c r="E125" i="1" l="1"/>
  <c r="H125" i="1"/>
  <c r="S125" i="1"/>
  <c r="AB125" i="1" s="1"/>
  <c r="R125" i="1"/>
  <c r="Q125" i="1"/>
  <c r="F125" i="1" l="1"/>
  <c r="G125" i="1"/>
  <c r="I125" i="1" l="1"/>
  <c r="L125" i="1" l="1"/>
  <c r="D126" i="1" s="1"/>
  <c r="J125" i="1"/>
  <c r="B126" i="1" s="1"/>
  <c r="K125" i="1"/>
  <c r="C126" i="1" s="1"/>
  <c r="N125" i="1" s="1"/>
  <c r="O125" i="1" l="1"/>
  <c r="Z125" i="1"/>
  <c r="M125" i="1"/>
  <c r="Y125" i="1" s="1"/>
  <c r="P125" i="1"/>
  <c r="AA125" i="1" s="1"/>
  <c r="T126" i="1"/>
  <c r="E126" i="1" l="1"/>
  <c r="H126" i="1"/>
  <c r="S126" i="1"/>
  <c r="AB126" i="1" s="1"/>
  <c r="R126" i="1"/>
  <c r="Q126" i="1"/>
  <c r="F126" i="1" l="1"/>
  <c r="G126" i="1"/>
  <c r="I126" i="1" l="1"/>
  <c r="L126" i="1" l="1"/>
  <c r="D127" i="1" s="1"/>
  <c r="J126" i="1"/>
  <c r="B127" i="1" s="1"/>
  <c r="K126" i="1"/>
  <c r="C127" i="1" s="1"/>
  <c r="N126" i="1" s="1"/>
  <c r="O126" i="1" l="1"/>
  <c r="Z126" i="1"/>
  <c r="M126" i="1"/>
  <c r="Y126" i="1" s="1"/>
  <c r="P126" i="1"/>
  <c r="AA126" i="1" s="1"/>
  <c r="T127" i="1"/>
  <c r="E127" i="1" l="1"/>
  <c r="H127" i="1"/>
  <c r="S127" i="1"/>
  <c r="AB127" i="1" s="1"/>
  <c r="R127" i="1"/>
  <c r="Q127" i="1"/>
  <c r="F127" i="1" l="1"/>
  <c r="G127" i="1"/>
  <c r="I127" i="1" l="1"/>
  <c r="L127" i="1" l="1"/>
  <c r="D128" i="1" s="1"/>
  <c r="J127" i="1"/>
  <c r="B128" i="1" s="1"/>
  <c r="K127" i="1"/>
  <c r="C128" i="1" s="1"/>
  <c r="N127" i="1" s="1"/>
  <c r="O127" i="1" l="1"/>
  <c r="Z127" i="1"/>
  <c r="M127" i="1"/>
  <c r="Y127" i="1" s="1"/>
  <c r="P127" i="1"/>
  <c r="AA127" i="1" s="1"/>
  <c r="T128" i="1"/>
  <c r="E128" i="1" l="1"/>
  <c r="H128" i="1"/>
  <c r="S128" i="1"/>
  <c r="AB128" i="1" s="1"/>
  <c r="R128" i="1"/>
  <c r="Q128" i="1"/>
  <c r="F128" i="1" l="1"/>
  <c r="G128" i="1"/>
  <c r="I128" i="1" l="1"/>
  <c r="L128" i="1" l="1"/>
  <c r="D129" i="1" s="1"/>
  <c r="J128" i="1"/>
  <c r="B129" i="1" s="1"/>
  <c r="K128" i="1"/>
  <c r="C129" i="1" s="1"/>
  <c r="N128" i="1" s="1"/>
  <c r="O128" i="1" l="1"/>
  <c r="Z128" i="1"/>
  <c r="M128" i="1"/>
  <c r="Y128" i="1" s="1"/>
  <c r="P128" i="1"/>
  <c r="AA128" i="1" s="1"/>
  <c r="T129" i="1"/>
  <c r="E129" i="1" l="1"/>
  <c r="H129" i="1"/>
  <c r="S129" i="1"/>
  <c r="AB129" i="1" s="1"/>
  <c r="R129" i="1"/>
  <c r="Q129" i="1"/>
  <c r="F129" i="1" l="1"/>
  <c r="G129" i="1"/>
  <c r="I129" i="1" l="1"/>
  <c r="L129" i="1" l="1"/>
  <c r="D130" i="1" s="1"/>
  <c r="J129" i="1"/>
  <c r="B130" i="1" s="1"/>
  <c r="K129" i="1"/>
  <c r="C130" i="1" s="1"/>
  <c r="N129" i="1" s="1"/>
  <c r="O129" i="1" l="1"/>
  <c r="Z129" i="1"/>
  <c r="M129" i="1"/>
  <c r="Y129" i="1" s="1"/>
  <c r="P129" i="1"/>
  <c r="AA129" i="1" s="1"/>
  <c r="T130" i="1"/>
  <c r="E130" i="1" l="1"/>
  <c r="H130" i="1"/>
  <c r="S130" i="1"/>
  <c r="AB130" i="1" s="1"/>
  <c r="R130" i="1"/>
  <c r="Q130" i="1"/>
  <c r="F130" i="1" l="1"/>
  <c r="G130" i="1"/>
  <c r="I130" i="1" l="1"/>
  <c r="L130" i="1" l="1"/>
  <c r="D131" i="1" s="1"/>
  <c r="J130" i="1"/>
  <c r="B131" i="1" s="1"/>
  <c r="K130" i="1"/>
  <c r="C131" i="1" s="1"/>
  <c r="N130" i="1" s="1"/>
  <c r="O130" i="1" l="1"/>
  <c r="Z130" i="1"/>
  <c r="M130" i="1"/>
  <c r="Y130" i="1" s="1"/>
  <c r="P130" i="1"/>
  <c r="AA130" i="1" s="1"/>
  <c r="T131" i="1"/>
  <c r="E131" i="1" l="1"/>
  <c r="H131" i="1"/>
  <c r="S131" i="1"/>
  <c r="AB131" i="1" s="1"/>
  <c r="R131" i="1"/>
  <c r="Q131" i="1"/>
  <c r="F131" i="1" l="1"/>
  <c r="G131" i="1"/>
  <c r="I131" i="1" l="1"/>
  <c r="L131" i="1" l="1"/>
  <c r="D132" i="1" s="1"/>
  <c r="J131" i="1"/>
  <c r="B132" i="1" s="1"/>
  <c r="K131" i="1"/>
  <c r="C132" i="1" s="1"/>
  <c r="N131" i="1" s="1"/>
  <c r="O131" i="1" l="1"/>
  <c r="Z131" i="1"/>
  <c r="M131" i="1"/>
  <c r="Y131" i="1" s="1"/>
  <c r="P131" i="1"/>
  <c r="AA131" i="1" s="1"/>
  <c r="T132" i="1"/>
  <c r="E132" i="1" l="1"/>
  <c r="H132" i="1"/>
  <c r="S132" i="1"/>
  <c r="AB132" i="1" s="1"/>
  <c r="R132" i="1"/>
  <c r="Q132" i="1"/>
  <c r="F132" i="1" l="1"/>
  <c r="G132" i="1"/>
  <c r="I132" i="1" l="1"/>
  <c r="L132" i="1" l="1"/>
  <c r="D133" i="1" s="1"/>
  <c r="J132" i="1"/>
  <c r="B133" i="1" s="1"/>
  <c r="K132" i="1"/>
  <c r="C133" i="1" s="1"/>
  <c r="N132" i="1" s="1"/>
  <c r="O132" i="1" l="1"/>
  <c r="Z132" i="1"/>
  <c r="M132" i="1"/>
  <c r="Y132" i="1" s="1"/>
  <c r="P132" i="1"/>
  <c r="AA132" i="1" s="1"/>
  <c r="T133" i="1"/>
  <c r="E133" i="1" l="1"/>
  <c r="H133" i="1"/>
  <c r="S133" i="1"/>
  <c r="AB133" i="1" s="1"/>
  <c r="R133" i="1"/>
  <c r="Q133" i="1"/>
  <c r="F133" i="1" l="1"/>
  <c r="G133" i="1"/>
  <c r="I133" i="1" l="1"/>
  <c r="L133" i="1" l="1"/>
  <c r="D134" i="1" s="1"/>
  <c r="J133" i="1"/>
  <c r="B134" i="1" s="1"/>
  <c r="K133" i="1"/>
  <c r="C134" i="1" s="1"/>
  <c r="N133" i="1" s="1"/>
  <c r="O133" i="1" l="1"/>
  <c r="Z133" i="1"/>
  <c r="M133" i="1"/>
  <c r="Y133" i="1" s="1"/>
  <c r="P133" i="1"/>
  <c r="AA133" i="1" s="1"/>
  <c r="T134" i="1"/>
  <c r="E134" i="1" l="1"/>
  <c r="H134" i="1"/>
  <c r="S134" i="1"/>
  <c r="AB134" i="1" s="1"/>
  <c r="R134" i="1"/>
  <c r="Q134" i="1"/>
  <c r="F134" i="1" l="1"/>
  <c r="G134" i="1"/>
  <c r="I134" i="1" l="1"/>
  <c r="L134" i="1" l="1"/>
  <c r="D135" i="1" s="1"/>
  <c r="J134" i="1"/>
  <c r="B135" i="1" s="1"/>
  <c r="K134" i="1"/>
  <c r="C135" i="1" s="1"/>
  <c r="N134" i="1" s="1"/>
  <c r="O134" i="1" l="1"/>
  <c r="Z134" i="1"/>
  <c r="M134" i="1"/>
  <c r="Y134" i="1" s="1"/>
  <c r="P134" i="1"/>
  <c r="AA134" i="1" s="1"/>
  <c r="T135" i="1"/>
  <c r="E135" i="1" l="1"/>
  <c r="H135" i="1"/>
  <c r="S135" i="1"/>
  <c r="AB135" i="1" s="1"/>
  <c r="R135" i="1"/>
  <c r="Q135" i="1"/>
  <c r="F135" i="1" l="1"/>
  <c r="G135" i="1"/>
  <c r="I135" i="1" l="1"/>
  <c r="L135" i="1" l="1"/>
  <c r="D136" i="1" s="1"/>
  <c r="J135" i="1"/>
  <c r="B136" i="1" s="1"/>
  <c r="K135" i="1"/>
  <c r="C136" i="1" s="1"/>
  <c r="N135" i="1" s="1"/>
  <c r="O135" i="1" l="1"/>
  <c r="Z135" i="1"/>
  <c r="M135" i="1"/>
  <c r="Y135" i="1" s="1"/>
  <c r="P135" i="1"/>
  <c r="AA135" i="1" s="1"/>
  <c r="T136" i="1"/>
  <c r="E136" i="1" l="1"/>
  <c r="H136" i="1"/>
  <c r="S136" i="1"/>
  <c r="AB136" i="1" s="1"/>
  <c r="R136" i="1"/>
  <c r="Q136" i="1"/>
  <c r="F136" i="1" l="1"/>
  <c r="G136" i="1"/>
  <c r="I136" i="1" l="1"/>
  <c r="L136" i="1" l="1"/>
  <c r="D137" i="1" s="1"/>
  <c r="J136" i="1"/>
  <c r="B137" i="1" s="1"/>
  <c r="K136" i="1"/>
  <c r="C137" i="1" s="1"/>
  <c r="N136" i="1" s="1"/>
  <c r="O136" i="1" l="1"/>
  <c r="Z136" i="1"/>
  <c r="M136" i="1"/>
  <c r="Y136" i="1" s="1"/>
  <c r="P136" i="1"/>
  <c r="AA136" i="1" s="1"/>
  <c r="T137" i="1"/>
  <c r="E137" i="1" l="1"/>
  <c r="H137" i="1"/>
  <c r="S137" i="1"/>
  <c r="AB137" i="1" s="1"/>
  <c r="R137" i="1"/>
  <c r="Q137" i="1"/>
  <c r="F137" i="1" l="1"/>
  <c r="G137" i="1"/>
  <c r="I137" i="1" l="1"/>
  <c r="L137" i="1" l="1"/>
  <c r="D138" i="1" s="1"/>
  <c r="J137" i="1"/>
  <c r="B138" i="1" s="1"/>
  <c r="K137" i="1"/>
  <c r="C138" i="1" s="1"/>
  <c r="N137" i="1" s="1"/>
  <c r="O137" i="1" l="1"/>
  <c r="Z137" i="1"/>
  <c r="M137" i="1"/>
  <c r="Y137" i="1" s="1"/>
  <c r="P137" i="1"/>
  <c r="AA137" i="1" s="1"/>
  <c r="T138" i="1"/>
  <c r="E138" i="1" l="1"/>
  <c r="H138" i="1"/>
  <c r="S138" i="1"/>
  <c r="AB138" i="1" s="1"/>
  <c r="R138" i="1"/>
  <c r="Q138" i="1"/>
  <c r="F138" i="1" l="1"/>
  <c r="G138" i="1"/>
  <c r="I138" i="1" l="1"/>
  <c r="L138" i="1" l="1"/>
  <c r="D139" i="1" s="1"/>
  <c r="J138" i="1"/>
  <c r="B139" i="1" s="1"/>
  <c r="K138" i="1"/>
  <c r="C139" i="1" s="1"/>
  <c r="N138" i="1" s="1"/>
  <c r="O138" i="1" l="1"/>
  <c r="Z138" i="1"/>
  <c r="M138" i="1"/>
  <c r="Y138" i="1" s="1"/>
  <c r="P138" i="1"/>
  <c r="AA138" i="1" s="1"/>
  <c r="T139" i="1"/>
  <c r="E139" i="1" l="1"/>
  <c r="H139" i="1"/>
  <c r="S139" i="1"/>
  <c r="AB139" i="1" s="1"/>
  <c r="R139" i="1"/>
  <c r="Q139" i="1"/>
  <c r="F139" i="1" l="1"/>
  <c r="G139" i="1"/>
  <c r="I139" i="1" l="1"/>
  <c r="L139" i="1" l="1"/>
  <c r="D140" i="1" s="1"/>
  <c r="J139" i="1"/>
  <c r="B140" i="1" s="1"/>
  <c r="K139" i="1"/>
  <c r="C140" i="1" s="1"/>
  <c r="N139" i="1" s="1"/>
  <c r="O139" i="1" l="1"/>
  <c r="Z139" i="1"/>
  <c r="M139" i="1"/>
  <c r="Y139" i="1" s="1"/>
  <c r="P139" i="1"/>
  <c r="AA139" i="1" s="1"/>
  <c r="T140" i="1"/>
  <c r="E140" i="1" l="1"/>
  <c r="H140" i="1"/>
  <c r="S140" i="1"/>
  <c r="AB140" i="1" s="1"/>
  <c r="R140" i="1"/>
  <c r="Q140" i="1"/>
  <c r="F140" i="1" l="1"/>
  <c r="G140" i="1"/>
  <c r="I140" i="1" l="1"/>
  <c r="L140" i="1" l="1"/>
  <c r="D141" i="1" s="1"/>
  <c r="J140" i="1"/>
  <c r="B141" i="1" s="1"/>
  <c r="K140" i="1"/>
  <c r="C141" i="1" s="1"/>
  <c r="N140" i="1" s="1"/>
  <c r="O140" i="1" l="1"/>
  <c r="Z140" i="1"/>
  <c r="M140" i="1"/>
  <c r="Y140" i="1" s="1"/>
  <c r="P140" i="1"/>
  <c r="AA140" i="1" s="1"/>
  <c r="T141" i="1"/>
  <c r="E141" i="1" l="1"/>
  <c r="H141" i="1"/>
  <c r="S141" i="1"/>
  <c r="AB141" i="1" s="1"/>
  <c r="R141" i="1"/>
  <c r="Q141" i="1"/>
  <c r="F141" i="1" l="1"/>
  <c r="G141" i="1"/>
  <c r="I141" i="1" l="1"/>
  <c r="L141" i="1" l="1"/>
  <c r="D142" i="1" s="1"/>
  <c r="J141" i="1"/>
  <c r="B142" i="1" s="1"/>
  <c r="K141" i="1"/>
  <c r="C142" i="1" s="1"/>
  <c r="N141" i="1" s="1"/>
  <c r="O141" i="1" l="1"/>
  <c r="Z141" i="1"/>
  <c r="M141" i="1"/>
  <c r="Y141" i="1" s="1"/>
  <c r="P141" i="1"/>
  <c r="AA141" i="1" s="1"/>
  <c r="T142" i="1"/>
  <c r="E142" i="1" l="1"/>
  <c r="H142" i="1"/>
  <c r="S142" i="1"/>
  <c r="AB142" i="1" s="1"/>
  <c r="R142" i="1"/>
  <c r="Q142" i="1"/>
  <c r="F142" i="1" l="1"/>
  <c r="G142" i="1"/>
  <c r="I142" i="1" l="1"/>
  <c r="L142" i="1" l="1"/>
  <c r="D143" i="1" s="1"/>
  <c r="J142" i="1"/>
  <c r="B143" i="1" s="1"/>
  <c r="K142" i="1"/>
  <c r="C143" i="1" s="1"/>
  <c r="N142" i="1" s="1"/>
  <c r="O142" i="1" l="1"/>
  <c r="Z142" i="1"/>
  <c r="M142" i="1"/>
  <c r="Y142" i="1" s="1"/>
  <c r="P142" i="1"/>
  <c r="AA142" i="1" s="1"/>
  <c r="T143" i="1"/>
  <c r="E143" i="1" l="1"/>
  <c r="H143" i="1"/>
  <c r="S143" i="1"/>
  <c r="AB143" i="1" s="1"/>
  <c r="R143" i="1"/>
  <c r="Q143" i="1"/>
  <c r="F143" i="1" l="1"/>
  <c r="G143" i="1"/>
  <c r="I143" i="1" l="1"/>
  <c r="L143" i="1" l="1"/>
  <c r="D144" i="1" s="1"/>
  <c r="J143" i="1"/>
  <c r="B144" i="1" s="1"/>
  <c r="K143" i="1"/>
  <c r="C144" i="1" s="1"/>
  <c r="N143" i="1" s="1"/>
  <c r="O143" i="1" l="1"/>
  <c r="Z143" i="1"/>
  <c r="M143" i="1"/>
  <c r="Y143" i="1" s="1"/>
  <c r="P143" i="1"/>
  <c r="AA143" i="1" s="1"/>
  <c r="T144" i="1"/>
  <c r="E144" i="1" l="1"/>
  <c r="H144" i="1"/>
  <c r="S144" i="1"/>
  <c r="AB144" i="1" s="1"/>
  <c r="R144" i="1"/>
  <c r="Q144" i="1"/>
  <c r="F144" i="1" l="1"/>
  <c r="G144" i="1"/>
  <c r="I144" i="1" l="1"/>
  <c r="L144" i="1" l="1"/>
  <c r="D145" i="1" s="1"/>
  <c r="J144" i="1"/>
  <c r="B145" i="1" s="1"/>
  <c r="K144" i="1"/>
  <c r="C145" i="1" s="1"/>
  <c r="N144" i="1" s="1"/>
  <c r="O144" i="1" l="1"/>
  <c r="Z144" i="1"/>
  <c r="M144" i="1"/>
  <c r="Y144" i="1" s="1"/>
  <c r="P144" i="1"/>
  <c r="AA144" i="1" s="1"/>
  <c r="T145" i="1"/>
  <c r="E145" i="1" l="1"/>
  <c r="H145" i="1"/>
  <c r="S145" i="1"/>
  <c r="AB145" i="1" s="1"/>
  <c r="R145" i="1"/>
  <c r="Q145" i="1"/>
  <c r="F145" i="1" l="1"/>
  <c r="G145" i="1"/>
  <c r="I145" i="1" l="1"/>
  <c r="L145" i="1" l="1"/>
  <c r="D146" i="1" s="1"/>
  <c r="J145" i="1"/>
  <c r="B146" i="1" s="1"/>
  <c r="K145" i="1"/>
  <c r="C146" i="1" s="1"/>
  <c r="N145" i="1" s="1"/>
  <c r="O145" i="1" l="1"/>
  <c r="Z145" i="1"/>
  <c r="M145" i="1"/>
  <c r="Y145" i="1" s="1"/>
  <c r="P145" i="1"/>
  <c r="AA145" i="1" s="1"/>
  <c r="T146" i="1"/>
  <c r="E146" i="1" l="1"/>
  <c r="H146" i="1"/>
  <c r="S146" i="1"/>
  <c r="AB146" i="1" s="1"/>
  <c r="R146" i="1"/>
  <c r="Q146" i="1"/>
  <c r="F146" i="1" l="1"/>
  <c r="G146" i="1"/>
  <c r="I146" i="1" l="1"/>
  <c r="L146" i="1" l="1"/>
  <c r="D147" i="1" s="1"/>
  <c r="J146" i="1"/>
  <c r="B147" i="1" s="1"/>
  <c r="K146" i="1"/>
  <c r="C147" i="1" s="1"/>
  <c r="N146" i="1" s="1"/>
  <c r="O146" i="1" l="1"/>
  <c r="Z146" i="1"/>
  <c r="M146" i="1"/>
  <c r="Y146" i="1" s="1"/>
  <c r="P146" i="1"/>
  <c r="AA146" i="1" s="1"/>
  <c r="T147" i="1"/>
  <c r="E147" i="1" l="1"/>
  <c r="H147" i="1"/>
  <c r="S147" i="1"/>
  <c r="AB147" i="1" s="1"/>
  <c r="R147" i="1"/>
  <c r="Q147" i="1"/>
  <c r="F147" i="1" l="1"/>
  <c r="G147" i="1"/>
  <c r="I147" i="1" l="1"/>
  <c r="L147" i="1" l="1"/>
  <c r="D148" i="1" s="1"/>
  <c r="J147" i="1"/>
  <c r="B148" i="1" s="1"/>
  <c r="K147" i="1"/>
  <c r="C148" i="1" s="1"/>
  <c r="N147" i="1" s="1"/>
  <c r="O147" i="1" l="1"/>
  <c r="Z147" i="1"/>
  <c r="M147" i="1"/>
  <c r="Y147" i="1" s="1"/>
  <c r="P147" i="1"/>
  <c r="AA147" i="1" s="1"/>
  <c r="T148" i="1"/>
  <c r="E148" i="1" l="1"/>
  <c r="H148" i="1"/>
  <c r="S148" i="1"/>
  <c r="AB148" i="1" s="1"/>
  <c r="R148" i="1"/>
  <c r="Q148" i="1"/>
  <c r="F148" i="1" l="1"/>
  <c r="G148" i="1"/>
  <c r="I148" i="1" l="1"/>
  <c r="L148" i="1" l="1"/>
  <c r="D149" i="1" s="1"/>
  <c r="J148" i="1"/>
  <c r="B149" i="1" s="1"/>
  <c r="K148" i="1"/>
  <c r="C149" i="1" s="1"/>
  <c r="N148" i="1" s="1"/>
  <c r="O148" i="1" l="1"/>
  <c r="Z148" i="1"/>
  <c r="M148" i="1"/>
  <c r="Y148" i="1" s="1"/>
  <c r="P148" i="1"/>
  <c r="AA148" i="1" s="1"/>
  <c r="T149" i="1"/>
  <c r="E149" i="1" l="1"/>
  <c r="H149" i="1"/>
  <c r="S149" i="1"/>
  <c r="AB149" i="1" s="1"/>
  <c r="R149" i="1"/>
  <c r="Q149" i="1"/>
  <c r="F149" i="1" l="1"/>
  <c r="G149" i="1"/>
  <c r="I149" i="1" l="1"/>
  <c r="L149" i="1" l="1"/>
  <c r="D150" i="1" s="1"/>
  <c r="J149" i="1"/>
  <c r="B150" i="1" s="1"/>
  <c r="K149" i="1"/>
  <c r="C150" i="1" s="1"/>
  <c r="N149" i="1" s="1"/>
  <c r="O149" i="1" l="1"/>
  <c r="Z149" i="1"/>
  <c r="M149" i="1"/>
  <c r="Y149" i="1" s="1"/>
  <c r="P149" i="1"/>
  <c r="AA149" i="1" s="1"/>
  <c r="T150" i="1"/>
  <c r="E150" i="1" l="1"/>
  <c r="H150" i="1"/>
  <c r="S150" i="1"/>
  <c r="AB150" i="1" s="1"/>
  <c r="R150" i="1"/>
  <c r="Q150" i="1"/>
  <c r="F150" i="1" l="1"/>
  <c r="G150" i="1"/>
  <c r="I150" i="1" l="1"/>
  <c r="L150" i="1" l="1"/>
  <c r="D151" i="1" s="1"/>
  <c r="J150" i="1"/>
  <c r="B151" i="1" s="1"/>
  <c r="K150" i="1"/>
  <c r="C151" i="1" s="1"/>
  <c r="N150" i="1" s="1"/>
  <c r="O150" i="1" l="1"/>
  <c r="Z150" i="1"/>
  <c r="M150" i="1"/>
  <c r="Y150" i="1" s="1"/>
  <c r="P150" i="1"/>
  <c r="AA150" i="1" s="1"/>
  <c r="T151" i="1"/>
  <c r="E151" i="1" l="1"/>
  <c r="H151" i="1"/>
  <c r="S151" i="1"/>
  <c r="AB151" i="1" s="1"/>
  <c r="R151" i="1"/>
  <c r="Q151" i="1"/>
  <c r="F151" i="1" l="1"/>
  <c r="G151" i="1"/>
  <c r="I151" i="1" l="1"/>
  <c r="L151" i="1" l="1"/>
  <c r="D152" i="1" s="1"/>
  <c r="J151" i="1"/>
  <c r="B152" i="1" s="1"/>
  <c r="K151" i="1"/>
  <c r="C152" i="1" s="1"/>
  <c r="N151" i="1" s="1"/>
  <c r="O151" i="1" l="1"/>
  <c r="Z151" i="1"/>
  <c r="M151" i="1"/>
  <c r="Y151" i="1" s="1"/>
  <c r="P151" i="1"/>
  <c r="AA151" i="1" s="1"/>
  <c r="T152" i="1"/>
  <c r="E152" i="1" l="1"/>
  <c r="H152" i="1"/>
  <c r="S152" i="1"/>
  <c r="AB152" i="1" s="1"/>
  <c r="R152" i="1"/>
  <c r="Q152" i="1"/>
  <c r="F152" i="1" l="1"/>
  <c r="G152" i="1"/>
  <c r="I152" i="1" l="1"/>
  <c r="L152" i="1" l="1"/>
  <c r="D153" i="1" s="1"/>
  <c r="J152" i="1"/>
  <c r="B153" i="1" s="1"/>
  <c r="K152" i="1"/>
  <c r="C153" i="1" s="1"/>
  <c r="N152" i="1" s="1"/>
  <c r="O152" i="1" l="1"/>
  <c r="Z152" i="1"/>
  <c r="M152" i="1"/>
  <c r="Y152" i="1" s="1"/>
  <c r="P152" i="1"/>
  <c r="AA152" i="1" s="1"/>
  <c r="T153" i="1"/>
  <c r="E153" i="1" l="1"/>
  <c r="H153" i="1"/>
  <c r="S153" i="1"/>
  <c r="AB153" i="1" s="1"/>
  <c r="R153" i="1"/>
  <c r="Q153" i="1"/>
  <c r="F153" i="1" l="1"/>
  <c r="G153" i="1"/>
  <c r="I153" i="1" l="1"/>
  <c r="L153" i="1" l="1"/>
  <c r="D154" i="1" s="1"/>
  <c r="J153" i="1"/>
  <c r="B154" i="1" s="1"/>
  <c r="K153" i="1"/>
  <c r="C154" i="1" s="1"/>
  <c r="N153" i="1" s="1"/>
  <c r="O153" i="1" l="1"/>
  <c r="Z153" i="1"/>
  <c r="M153" i="1"/>
  <c r="Y153" i="1" s="1"/>
  <c r="P153" i="1"/>
  <c r="AA153" i="1" s="1"/>
  <c r="T154" i="1"/>
  <c r="E154" i="1" l="1"/>
  <c r="H154" i="1"/>
  <c r="S154" i="1"/>
  <c r="AB154" i="1" s="1"/>
  <c r="R154" i="1"/>
  <c r="Q154" i="1"/>
  <c r="F154" i="1" l="1"/>
  <c r="G154" i="1"/>
  <c r="I154" i="1" l="1"/>
  <c r="L154" i="1" l="1"/>
  <c r="D155" i="1" s="1"/>
  <c r="J154" i="1"/>
  <c r="B155" i="1" s="1"/>
  <c r="K154" i="1"/>
  <c r="C155" i="1" s="1"/>
  <c r="N154" i="1" s="1"/>
  <c r="O154" i="1" l="1"/>
  <c r="Z154" i="1"/>
  <c r="M154" i="1"/>
  <c r="Y154" i="1" s="1"/>
  <c r="P154" i="1"/>
  <c r="AA154" i="1" s="1"/>
  <c r="T155" i="1"/>
  <c r="E155" i="1" l="1"/>
  <c r="H155" i="1"/>
  <c r="S155" i="1"/>
  <c r="AB155" i="1" s="1"/>
  <c r="R155" i="1"/>
  <c r="Q155" i="1"/>
  <c r="F155" i="1" l="1"/>
  <c r="G155" i="1"/>
  <c r="I155" i="1" l="1"/>
  <c r="L155" i="1" l="1"/>
  <c r="D156" i="1" s="1"/>
  <c r="J155" i="1"/>
  <c r="B156" i="1" s="1"/>
  <c r="K155" i="1"/>
  <c r="C156" i="1" s="1"/>
  <c r="N155" i="1" s="1"/>
  <c r="O155" i="1" l="1"/>
  <c r="Z155" i="1"/>
  <c r="M155" i="1"/>
  <c r="Y155" i="1" s="1"/>
  <c r="P155" i="1"/>
  <c r="AA155" i="1" s="1"/>
  <c r="T156" i="1"/>
  <c r="E156" i="1" l="1"/>
  <c r="H156" i="1"/>
  <c r="S156" i="1"/>
  <c r="AB156" i="1" s="1"/>
  <c r="R156" i="1"/>
  <c r="Q156" i="1"/>
  <c r="F156" i="1" l="1"/>
  <c r="G156" i="1"/>
  <c r="I156" i="1" l="1"/>
  <c r="L156" i="1" l="1"/>
  <c r="D157" i="1" s="1"/>
  <c r="J156" i="1"/>
  <c r="B157" i="1" s="1"/>
  <c r="K156" i="1"/>
  <c r="C157" i="1" s="1"/>
  <c r="N156" i="1" s="1"/>
  <c r="O156" i="1" l="1"/>
  <c r="Z156" i="1"/>
  <c r="M156" i="1"/>
  <c r="Y156" i="1" s="1"/>
  <c r="P156" i="1"/>
  <c r="AA156" i="1" s="1"/>
  <c r="T157" i="1"/>
  <c r="E157" i="1" l="1"/>
  <c r="H157" i="1"/>
  <c r="S157" i="1"/>
  <c r="AB157" i="1" s="1"/>
  <c r="R157" i="1"/>
  <c r="Q157" i="1"/>
  <c r="F157" i="1" l="1"/>
  <c r="G157" i="1"/>
  <c r="I157" i="1" l="1"/>
  <c r="L157" i="1" l="1"/>
  <c r="D158" i="1" s="1"/>
  <c r="J157" i="1"/>
  <c r="B158" i="1" s="1"/>
  <c r="K157" i="1"/>
  <c r="C158" i="1" s="1"/>
  <c r="N157" i="1" s="1"/>
  <c r="O157" i="1" l="1"/>
  <c r="Z157" i="1"/>
  <c r="M157" i="1"/>
  <c r="Y157" i="1" s="1"/>
  <c r="P157" i="1"/>
  <c r="AA157" i="1" s="1"/>
  <c r="T158" i="1"/>
  <c r="E158" i="1" l="1"/>
  <c r="H158" i="1"/>
  <c r="S158" i="1"/>
  <c r="AB158" i="1" s="1"/>
  <c r="R158" i="1"/>
  <c r="Q158" i="1"/>
  <c r="F158" i="1" l="1"/>
  <c r="G158" i="1"/>
  <c r="I158" i="1" l="1"/>
  <c r="L158" i="1" l="1"/>
  <c r="D159" i="1" s="1"/>
  <c r="J158" i="1"/>
  <c r="B159" i="1" s="1"/>
  <c r="K158" i="1"/>
  <c r="C159" i="1" s="1"/>
  <c r="N158" i="1" s="1"/>
  <c r="O158" i="1" l="1"/>
  <c r="Z158" i="1"/>
  <c r="M158" i="1"/>
  <c r="Y158" i="1" s="1"/>
  <c r="P158" i="1"/>
  <c r="AA158" i="1" s="1"/>
  <c r="T159" i="1"/>
  <c r="E159" i="1" l="1"/>
  <c r="H159" i="1"/>
  <c r="S159" i="1"/>
  <c r="AB159" i="1" s="1"/>
  <c r="R159" i="1"/>
  <c r="Q159" i="1"/>
  <c r="F159" i="1" l="1"/>
  <c r="G159" i="1"/>
  <c r="I159" i="1" l="1"/>
  <c r="L159" i="1" l="1"/>
  <c r="D160" i="1" s="1"/>
  <c r="J159" i="1"/>
  <c r="B160" i="1" s="1"/>
  <c r="K159" i="1"/>
  <c r="C160" i="1" s="1"/>
  <c r="N159" i="1" s="1"/>
  <c r="O159" i="1" l="1"/>
  <c r="Z159" i="1"/>
  <c r="M159" i="1"/>
  <c r="Y159" i="1" s="1"/>
  <c r="P159" i="1"/>
  <c r="AA159" i="1" s="1"/>
  <c r="T160" i="1"/>
  <c r="E160" i="1" l="1"/>
  <c r="H160" i="1"/>
  <c r="S160" i="1"/>
  <c r="AB160" i="1" s="1"/>
  <c r="R160" i="1"/>
  <c r="Q160" i="1"/>
  <c r="F160" i="1" l="1"/>
  <c r="G160" i="1"/>
  <c r="I160" i="1" l="1"/>
  <c r="L160" i="1" l="1"/>
  <c r="D161" i="1" s="1"/>
  <c r="J160" i="1"/>
  <c r="B161" i="1" s="1"/>
  <c r="K160" i="1"/>
  <c r="C161" i="1" s="1"/>
  <c r="N160" i="1" s="1"/>
  <c r="O160" i="1" l="1"/>
  <c r="Z160" i="1"/>
  <c r="M160" i="1"/>
  <c r="Y160" i="1" s="1"/>
  <c r="P160" i="1"/>
  <c r="AA160" i="1" s="1"/>
  <c r="T161" i="1"/>
  <c r="E161" i="1" l="1"/>
  <c r="H161" i="1"/>
  <c r="S161" i="1"/>
  <c r="AB161" i="1" s="1"/>
  <c r="R161" i="1"/>
  <c r="Q161" i="1"/>
  <c r="F161" i="1" l="1"/>
  <c r="G161" i="1"/>
  <c r="I161" i="1" l="1"/>
  <c r="L161" i="1" l="1"/>
  <c r="D162" i="1" s="1"/>
  <c r="J161" i="1"/>
  <c r="B162" i="1" s="1"/>
  <c r="K161" i="1"/>
  <c r="C162" i="1" s="1"/>
  <c r="N161" i="1" s="1"/>
  <c r="O161" i="1" l="1"/>
  <c r="Z161" i="1"/>
  <c r="M161" i="1"/>
  <c r="Y161" i="1" s="1"/>
  <c r="P161" i="1"/>
  <c r="AA161" i="1" s="1"/>
  <c r="T162" i="1"/>
  <c r="E162" i="1" l="1"/>
  <c r="H162" i="1"/>
  <c r="S162" i="1"/>
  <c r="AB162" i="1" s="1"/>
  <c r="R162" i="1"/>
  <c r="Q162" i="1"/>
  <c r="F162" i="1" l="1"/>
  <c r="G162" i="1"/>
  <c r="I162" i="1" l="1"/>
  <c r="L162" i="1" l="1"/>
  <c r="D163" i="1" s="1"/>
  <c r="J162" i="1"/>
  <c r="B163" i="1" s="1"/>
  <c r="K162" i="1"/>
  <c r="C163" i="1" s="1"/>
  <c r="N162" i="1" s="1"/>
  <c r="O162" i="1" l="1"/>
  <c r="Z162" i="1"/>
  <c r="M162" i="1"/>
  <c r="Y162" i="1" s="1"/>
  <c r="P162" i="1"/>
  <c r="AA162" i="1" s="1"/>
  <c r="T163" i="1"/>
  <c r="E163" i="1" l="1"/>
  <c r="H163" i="1"/>
  <c r="S163" i="1"/>
  <c r="AB163" i="1" s="1"/>
  <c r="R163" i="1"/>
  <c r="Q163" i="1"/>
  <c r="F163" i="1" l="1"/>
  <c r="G163" i="1"/>
  <c r="I163" i="1" l="1"/>
  <c r="L163" i="1" l="1"/>
  <c r="D164" i="1" s="1"/>
  <c r="J163" i="1"/>
  <c r="B164" i="1" s="1"/>
  <c r="K163" i="1"/>
  <c r="C164" i="1" s="1"/>
  <c r="N163" i="1" s="1"/>
  <c r="O163" i="1" l="1"/>
  <c r="Z163" i="1"/>
  <c r="M163" i="1"/>
  <c r="Y163" i="1" s="1"/>
  <c r="P163" i="1"/>
  <c r="AA163" i="1" s="1"/>
  <c r="T164" i="1"/>
  <c r="E164" i="1" l="1"/>
  <c r="H164" i="1"/>
  <c r="S164" i="1"/>
  <c r="AB164" i="1" s="1"/>
  <c r="R164" i="1"/>
  <c r="Q164" i="1"/>
  <c r="F164" i="1" l="1"/>
  <c r="G164" i="1"/>
  <c r="I164" i="1" l="1"/>
  <c r="L164" i="1" l="1"/>
  <c r="D165" i="1" s="1"/>
  <c r="J164" i="1"/>
  <c r="B165" i="1" s="1"/>
  <c r="K164" i="1"/>
  <c r="C165" i="1" s="1"/>
  <c r="N164" i="1" s="1"/>
  <c r="O164" i="1" l="1"/>
  <c r="Z164" i="1"/>
  <c r="M164" i="1"/>
  <c r="Y164" i="1" s="1"/>
  <c r="P164" i="1"/>
  <c r="AA164" i="1" s="1"/>
  <c r="T165" i="1"/>
  <c r="E165" i="1" l="1"/>
  <c r="H165" i="1"/>
  <c r="S165" i="1"/>
  <c r="AB165" i="1" s="1"/>
  <c r="R165" i="1"/>
  <c r="Q165" i="1"/>
  <c r="F165" i="1" l="1"/>
  <c r="G165" i="1"/>
  <c r="I165" i="1" l="1"/>
  <c r="L165" i="1" l="1"/>
  <c r="D166" i="1" s="1"/>
  <c r="J165" i="1"/>
  <c r="B166" i="1" s="1"/>
  <c r="K165" i="1"/>
  <c r="C166" i="1" s="1"/>
  <c r="N165" i="1" s="1"/>
  <c r="O165" i="1" l="1"/>
  <c r="Z165" i="1"/>
  <c r="M165" i="1"/>
  <c r="Y165" i="1" s="1"/>
  <c r="P165" i="1"/>
  <c r="AA165" i="1" s="1"/>
  <c r="T166" i="1"/>
  <c r="E166" i="1" l="1"/>
  <c r="H166" i="1"/>
  <c r="S166" i="1"/>
  <c r="AB166" i="1" s="1"/>
  <c r="R166" i="1"/>
  <c r="Q166" i="1"/>
  <c r="F166" i="1" l="1"/>
  <c r="G166" i="1"/>
  <c r="I166" i="1" l="1"/>
  <c r="L166" i="1" l="1"/>
  <c r="D167" i="1" s="1"/>
  <c r="J166" i="1"/>
  <c r="B167" i="1" s="1"/>
  <c r="K166" i="1"/>
  <c r="C167" i="1" s="1"/>
  <c r="N166" i="1" s="1"/>
  <c r="O166" i="1" l="1"/>
  <c r="Z166" i="1"/>
  <c r="M166" i="1"/>
  <c r="Y166" i="1" s="1"/>
  <c r="P166" i="1"/>
  <c r="AA166" i="1" s="1"/>
  <c r="T167" i="1"/>
  <c r="E167" i="1" l="1"/>
  <c r="H167" i="1"/>
  <c r="S167" i="1"/>
  <c r="AB167" i="1" s="1"/>
  <c r="R167" i="1"/>
  <c r="Q167" i="1"/>
  <c r="F167" i="1" l="1"/>
  <c r="G167" i="1"/>
  <c r="I167" i="1" l="1"/>
  <c r="L167" i="1" l="1"/>
  <c r="D168" i="1" s="1"/>
  <c r="J167" i="1"/>
  <c r="B168" i="1" s="1"/>
  <c r="K167" i="1"/>
  <c r="C168" i="1" s="1"/>
  <c r="N167" i="1" s="1"/>
  <c r="O167" i="1" l="1"/>
  <c r="Z167" i="1"/>
  <c r="M167" i="1"/>
  <c r="Y167" i="1" s="1"/>
  <c r="P167" i="1"/>
  <c r="AA167" i="1" s="1"/>
  <c r="T168" i="1"/>
  <c r="E168" i="1" l="1"/>
  <c r="H168" i="1"/>
  <c r="S168" i="1"/>
  <c r="AB168" i="1" s="1"/>
  <c r="R168" i="1"/>
  <c r="Q168" i="1"/>
  <c r="F168" i="1" l="1"/>
  <c r="G168" i="1"/>
  <c r="I168" i="1" l="1"/>
  <c r="L168" i="1" l="1"/>
  <c r="D169" i="1" s="1"/>
  <c r="J168" i="1"/>
  <c r="B169" i="1" s="1"/>
  <c r="K168" i="1"/>
  <c r="C169" i="1" s="1"/>
  <c r="N168" i="1" s="1"/>
  <c r="O168" i="1" l="1"/>
  <c r="Z168" i="1"/>
  <c r="M168" i="1"/>
  <c r="Y168" i="1" s="1"/>
  <c r="P168" i="1"/>
  <c r="AA168" i="1" s="1"/>
  <c r="T169" i="1"/>
  <c r="E169" i="1" l="1"/>
  <c r="H169" i="1"/>
  <c r="S169" i="1"/>
  <c r="AB169" i="1" s="1"/>
  <c r="R169" i="1"/>
  <c r="Q169" i="1"/>
  <c r="F169" i="1" l="1"/>
  <c r="G169" i="1"/>
  <c r="I169" i="1" l="1"/>
  <c r="L169" i="1" l="1"/>
  <c r="D170" i="1" s="1"/>
  <c r="J169" i="1"/>
  <c r="B170" i="1" s="1"/>
  <c r="K169" i="1"/>
  <c r="C170" i="1" s="1"/>
  <c r="N169" i="1" s="1"/>
  <c r="O169" i="1" l="1"/>
  <c r="Z169" i="1"/>
  <c r="M169" i="1"/>
  <c r="Y169" i="1" s="1"/>
  <c r="P169" i="1"/>
  <c r="AA169" i="1" s="1"/>
  <c r="T170" i="1"/>
  <c r="E170" i="1" l="1"/>
  <c r="H170" i="1"/>
  <c r="S170" i="1"/>
  <c r="AB170" i="1" s="1"/>
  <c r="R170" i="1"/>
  <c r="Q170" i="1"/>
  <c r="F170" i="1" l="1"/>
  <c r="G170" i="1"/>
  <c r="I170" i="1" l="1"/>
  <c r="L170" i="1" l="1"/>
  <c r="D171" i="1" s="1"/>
  <c r="J170" i="1"/>
  <c r="B171" i="1" s="1"/>
  <c r="K170" i="1"/>
  <c r="C171" i="1" s="1"/>
  <c r="N170" i="1" s="1"/>
  <c r="O170" i="1" l="1"/>
  <c r="Z170" i="1"/>
  <c r="M170" i="1"/>
  <c r="Y170" i="1" s="1"/>
  <c r="P170" i="1"/>
  <c r="AA170" i="1" s="1"/>
  <c r="T171" i="1"/>
  <c r="E171" i="1" l="1"/>
  <c r="H171" i="1"/>
  <c r="S171" i="1"/>
  <c r="AB171" i="1" s="1"/>
  <c r="R171" i="1"/>
  <c r="Q171" i="1"/>
  <c r="F171" i="1" l="1"/>
  <c r="G171" i="1"/>
  <c r="I171" i="1" l="1"/>
  <c r="L171" i="1" l="1"/>
  <c r="D172" i="1" s="1"/>
  <c r="J171" i="1"/>
  <c r="B172" i="1" s="1"/>
  <c r="K171" i="1"/>
  <c r="C172" i="1" s="1"/>
  <c r="N171" i="1" s="1"/>
  <c r="O171" i="1" l="1"/>
  <c r="Z171" i="1"/>
  <c r="M171" i="1"/>
  <c r="Y171" i="1" s="1"/>
  <c r="P171" i="1"/>
  <c r="AA171" i="1" s="1"/>
  <c r="T172" i="1"/>
  <c r="E172" i="1" l="1"/>
  <c r="H172" i="1"/>
  <c r="S172" i="1"/>
  <c r="AB172" i="1" s="1"/>
  <c r="R172" i="1"/>
  <c r="Q172" i="1"/>
  <c r="F172" i="1" l="1"/>
  <c r="G172" i="1"/>
  <c r="I172" i="1" l="1"/>
  <c r="L172" i="1" l="1"/>
  <c r="D173" i="1" s="1"/>
  <c r="J172" i="1"/>
  <c r="B173" i="1" s="1"/>
  <c r="K172" i="1"/>
  <c r="C173" i="1" s="1"/>
  <c r="N172" i="1" s="1"/>
  <c r="O172" i="1" l="1"/>
  <c r="Z172" i="1"/>
  <c r="M172" i="1"/>
  <c r="Y172" i="1" s="1"/>
  <c r="P172" i="1"/>
  <c r="AA172" i="1" s="1"/>
  <c r="T173" i="1"/>
  <c r="E173" i="1" l="1"/>
  <c r="H173" i="1"/>
  <c r="S173" i="1"/>
  <c r="AB173" i="1" s="1"/>
  <c r="R173" i="1"/>
  <c r="Q173" i="1"/>
  <c r="F173" i="1" l="1"/>
  <c r="G173" i="1"/>
  <c r="I173" i="1" l="1"/>
  <c r="L173" i="1" l="1"/>
  <c r="D174" i="1" s="1"/>
  <c r="J173" i="1"/>
  <c r="B174" i="1" s="1"/>
  <c r="K173" i="1"/>
  <c r="C174" i="1" s="1"/>
  <c r="N173" i="1" s="1"/>
  <c r="O173" i="1" l="1"/>
  <c r="Z173" i="1"/>
  <c r="M173" i="1"/>
  <c r="Y173" i="1" s="1"/>
  <c r="P173" i="1"/>
  <c r="AA173" i="1" s="1"/>
  <c r="T174" i="1"/>
  <c r="E174" i="1" l="1"/>
  <c r="H174" i="1"/>
  <c r="S174" i="1"/>
  <c r="AB174" i="1" s="1"/>
  <c r="R174" i="1"/>
  <c r="Q174" i="1"/>
  <c r="F174" i="1" l="1"/>
  <c r="G174" i="1"/>
  <c r="I174" i="1" l="1"/>
  <c r="L174" i="1" l="1"/>
  <c r="D175" i="1" s="1"/>
  <c r="J174" i="1"/>
  <c r="B175" i="1" s="1"/>
  <c r="K174" i="1"/>
  <c r="C175" i="1" s="1"/>
  <c r="N174" i="1" s="1"/>
  <c r="O174" i="1" l="1"/>
  <c r="Z174" i="1"/>
  <c r="M174" i="1"/>
  <c r="Y174" i="1" s="1"/>
  <c r="P174" i="1"/>
  <c r="AA174" i="1" s="1"/>
  <c r="T175" i="1"/>
  <c r="E175" i="1" l="1"/>
  <c r="H175" i="1"/>
  <c r="S175" i="1"/>
  <c r="AB175" i="1" s="1"/>
  <c r="R175" i="1"/>
  <c r="Q175" i="1"/>
  <c r="F175" i="1" l="1"/>
  <c r="G175" i="1"/>
  <c r="I175" i="1" l="1"/>
  <c r="L175" i="1" l="1"/>
  <c r="D176" i="1" s="1"/>
  <c r="J175" i="1"/>
  <c r="B176" i="1" s="1"/>
  <c r="K175" i="1"/>
  <c r="C176" i="1" s="1"/>
  <c r="N175" i="1" s="1"/>
  <c r="O175" i="1" l="1"/>
  <c r="Z175" i="1"/>
  <c r="M175" i="1"/>
  <c r="Y175" i="1" s="1"/>
  <c r="P175" i="1"/>
  <c r="AA175" i="1" s="1"/>
  <c r="T176" i="1"/>
  <c r="E176" i="1" l="1"/>
  <c r="H176" i="1"/>
  <c r="S176" i="1"/>
  <c r="AB176" i="1" s="1"/>
  <c r="R176" i="1"/>
  <c r="Q176" i="1"/>
  <c r="F176" i="1" l="1"/>
  <c r="G176" i="1"/>
  <c r="I176" i="1" l="1"/>
  <c r="L176" i="1" l="1"/>
  <c r="D177" i="1" s="1"/>
  <c r="J176" i="1"/>
  <c r="B177" i="1" s="1"/>
  <c r="K176" i="1"/>
  <c r="C177" i="1" s="1"/>
  <c r="N176" i="1" s="1"/>
  <c r="O176" i="1" l="1"/>
  <c r="Z176" i="1"/>
  <c r="M176" i="1"/>
  <c r="Y176" i="1" s="1"/>
  <c r="P176" i="1"/>
  <c r="AA176" i="1" s="1"/>
  <c r="T177" i="1"/>
  <c r="E177" i="1" l="1"/>
  <c r="H177" i="1"/>
  <c r="S177" i="1"/>
  <c r="AB177" i="1" s="1"/>
  <c r="R177" i="1"/>
  <c r="Q177" i="1"/>
  <c r="F177" i="1" l="1"/>
  <c r="G177" i="1"/>
  <c r="I177" i="1" l="1"/>
  <c r="L177" i="1" l="1"/>
  <c r="D178" i="1" s="1"/>
  <c r="J177" i="1"/>
  <c r="B178" i="1" s="1"/>
  <c r="K177" i="1"/>
  <c r="C178" i="1" s="1"/>
  <c r="N177" i="1" s="1"/>
  <c r="O177" i="1" l="1"/>
  <c r="Z177" i="1"/>
  <c r="M177" i="1"/>
  <c r="Y177" i="1" s="1"/>
  <c r="P177" i="1"/>
  <c r="AA177" i="1" s="1"/>
  <c r="T178" i="1"/>
  <c r="E178" i="1" l="1"/>
  <c r="H178" i="1"/>
  <c r="S178" i="1"/>
  <c r="AB178" i="1" s="1"/>
  <c r="R178" i="1"/>
  <c r="Q178" i="1"/>
  <c r="F178" i="1" l="1"/>
  <c r="G178" i="1"/>
  <c r="I178" i="1" l="1"/>
  <c r="L178" i="1" l="1"/>
  <c r="D179" i="1" s="1"/>
  <c r="J178" i="1"/>
  <c r="B179" i="1" s="1"/>
  <c r="K178" i="1"/>
  <c r="C179" i="1" s="1"/>
  <c r="N178" i="1" s="1"/>
  <c r="O178" i="1" l="1"/>
  <c r="Z178" i="1"/>
  <c r="M178" i="1"/>
  <c r="Y178" i="1" s="1"/>
  <c r="P178" i="1"/>
  <c r="AA178" i="1" s="1"/>
  <c r="T179" i="1"/>
  <c r="E179" i="1" l="1"/>
  <c r="H179" i="1"/>
  <c r="S179" i="1"/>
  <c r="AB179" i="1" s="1"/>
  <c r="R179" i="1"/>
  <c r="Q179" i="1"/>
  <c r="F179" i="1" l="1"/>
  <c r="G179" i="1"/>
  <c r="I179" i="1" l="1"/>
  <c r="L179" i="1" l="1"/>
  <c r="D180" i="1" s="1"/>
  <c r="J179" i="1"/>
  <c r="B180" i="1" s="1"/>
  <c r="K179" i="1"/>
  <c r="C180" i="1" s="1"/>
  <c r="N179" i="1" s="1"/>
  <c r="O179" i="1" l="1"/>
  <c r="Z179" i="1"/>
  <c r="M179" i="1"/>
  <c r="Y179" i="1" s="1"/>
  <c r="P179" i="1"/>
  <c r="AA179" i="1" s="1"/>
  <c r="T180" i="1"/>
  <c r="E180" i="1" l="1"/>
  <c r="H180" i="1"/>
  <c r="S180" i="1"/>
  <c r="AB180" i="1" s="1"/>
  <c r="R180" i="1"/>
  <c r="Q180" i="1"/>
  <c r="F180" i="1" l="1"/>
  <c r="G180" i="1"/>
  <c r="I180" i="1" l="1"/>
  <c r="L180" i="1" l="1"/>
  <c r="D181" i="1" s="1"/>
  <c r="J180" i="1"/>
  <c r="B181" i="1" s="1"/>
  <c r="K180" i="1"/>
  <c r="C181" i="1" s="1"/>
  <c r="N180" i="1" s="1"/>
  <c r="O180" i="1" l="1"/>
  <c r="Z180" i="1"/>
  <c r="M180" i="1"/>
  <c r="Y180" i="1" s="1"/>
  <c r="P180" i="1"/>
  <c r="AA180" i="1" s="1"/>
  <c r="T181" i="1"/>
  <c r="E181" i="1" l="1"/>
  <c r="H181" i="1"/>
  <c r="S181" i="1"/>
  <c r="AB181" i="1" s="1"/>
  <c r="R181" i="1"/>
  <c r="Q181" i="1"/>
  <c r="F181" i="1" l="1"/>
  <c r="G181" i="1"/>
  <c r="I181" i="1" l="1"/>
  <c r="L181" i="1" l="1"/>
  <c r="D182" i="1" s="1"/>
  <c r="J181" i="1"/>
  <c r="B182" i="1" s="1"/>
  <c r="K181" i="1"/>
  <c r="C182" i="1" s="1"/>
  <c r="N181" i="1" s="1"/>
  <c r="O181" i="1" l="1"/>
  <c r="Z181" i="1"/>
  <c r="M181" i="1"/>
  <c r="Y181" i="1" s="1"/>
  <c r="P181" i="1"/>
  <c r="AA181" i="1" s="1"/>
  <c r="T182" i="1"/>
  <c r="E182" i="1" l="1"/>
  <c r="H182" i="1"/>
  <c r="S182" i="1"/>
  <c r="AB182" i="1" s="1"/>
  <c r="R182" i="1"/>
  <c r="Q182" i="1"/>
  <c r="P182" i="1"/>
  <c r="N182" i="1"/>
  <c r="M182" i="1"/>
  <c r="Y182" i="1" s="1"/>
  <c r="O182" i="1" l="1"/>
  <c r="Z182" i="1"/>
  <c r="AA182" i="1"/>
  <c r="E183" i="1"/>
  <c r="H183" i="1"/>
  <c r="S183" i="1"/>
  <c r="AB183" i="1" s="1"/>
  <c r="R183" i="1"/>
  <c r="Q183" i="1"/>
  <c r="P183" i="1"/>
  <c r="N183" i="1"/>
  <c r="M183" i="1"/>
  <c r="Y183" i="1" s="1"/>
  <c r="F182" i="1"/>
  <c r="G182" i="1"/>
  <c r="O183" i="1" l="1"/>
  <c r="Z183" i="1"/>
  <c r="I182" i="1"/>
  <c r="AA183" i="1"/>
  <c r="E184" i="1"/>
  <c r="H184" i="1"/>
  <c r="S184" i="1"/>
  <c r="AB184" i="1" s="1"/>
  <c r="R184" i="1"/>
  <c r="Q184" i="1"/>
  <c r="P184" i="1"/>
  <c r="N184" i="1"/>
  <c r="M184" i="1"/>
  <c r="Y184" i="1" s="1"/>
  <c r="F183" i="1"/>
  <c r="G183" i="1"/>
  <c r="O184" i="1" l="1"/>
  <c r="Z184" i="1"/>
  <c r="AA184" i="1"/>
  <c r="E185" i="1"/>
  <c r="H185" i="1"/>
  <c r="S185" i="1"/>
  <c r="AB185" i="1" s="1"/>
  <c r="R185" i="1"/>
  <c r="Q185" i="1"/>
  <c r="P185" i="1"/>
  <c r="N185" i="1"/>
  <c r="M185" i="1"/>
  <c r="Y185" i="1" s="1"/>
  <c r="F184" i="1"/>
  <c r="G184" i="1"/>
  <c r="L182" i="1"/>
  <c r="D183" i="1" s="1"/>
  <c r="T183" i="1" s="1"/>
  <c r="J182" i="1"/>
  <c r="B183" i="1" s="1"/>
  <c r="K182" i="1"/>
  <c r="C183" i="1" s="1"/>
  <c r="O185" i="1" l="1"/>
  <c r="Z185" i="1"/>
  <c r="I183" i="1"/>
  <c r="AA185" i="1"/>
  <c r="E186" i="1"/>
  <c r="H186" i="1"/>
  <c r="S186" i="1"/>
  <c r="AB186" i="1" s="1"/>
  <c r="R186" i="1"/>
  <c r="Q186" i="1"/>
  <c r="P186" i="1"/>
  <c r="N186" i="1"/>
  <c r="M186" i="1"/>
  <c r="Y186" i="1" s="1"/>
  <c r="F185" i="1"/>
  <c r="G185" i="1"/>
  <c r="O186" i="1" l="1"/>
  <c r="Z186" i="1"/>
  <c r="AA186" i="1"/>
  <c r="E187" i="1"/>
  <c r="H187" i="1"/>
  <c r="S187" i="1"/>
  <c r="AB187" i="1" s="1"/>
  <c r="R187" i="1"/>
  <c r="Q187" i="1"/>
  <c r="P187" i="1"/>
  <c r="N187" i="1"/>
  <c r="M187" i="1"/>
  <c r="Y187" i="1" s="1"/>
  <c r="F186" i="1"/>
  <c r="G186" i="1"/>
  <c r="L183" i="1"/>
  <c r="D184" i="1" s="1"/>
  <c r="T184" i="1" s="1"/>
  <c r="J183" i="1"/>
  <c r="B184" i="1" s="1"/>
  <c r="K183" i="1"/>
  <c r="C184" i="1" s="1"/>
  <c r="O187" i="1" l="1"/>
  <c r="Z187" i="1"/>
  <c r="I184" i="1"/>
  <c r="AA187" i="1"/>
  <c r="E188" i="1"/>
  <c r="H188" i="1"/>
  <c r="S188" i="1"/>
  <c r="AB188" i="1" s="1"/>
  <c r="R188" i="1"/>
  <c r="Q188" i="1"/>
  <c r="P188" i="1"/>
  <c r="N188" i="1"/>
  <c r="M188" i="1"/>
  <c r="Y188" i="1" s="1"/>
  <c r="F187" i="1"/>
  <c r="G187" i="1"/>
  <c r="O188" i="1" l="1"/>
  <c r="Z188" i="1"/>
  <c r="AA188" i="1"/>
  <c r="E189" i="1"/>
  <c r="H189" i="1"/>
  <c r="S189" i="1"/>
  <c r="AB189" i="1" s="1"/>
  <c r="R189" i="1"/>
  <c r="Q189" i="1"/>
  <c r="P189" i="1"/>
  <c r="N189" i="1"/>
  <c r="M189" i="1"/>
  <c r="Y189" i="1" s="1"/>
  <c r="F188" i="1"/>
  <c r="G188" i="1"/>
  <c r="L184" i="1"/>
  <c r="D185" i="1" s="1"/>
  <c r="T185" i="1" s="1"/>
  <c r="J184" i="1"/>
  <c r="B185" i="1" s="1"/>
  <c r="K184" i="1"/>
  <c r="C185" i="1" s="1"/>
  <c r="O189" i="1" l="1"/>
  <c r="Z189" i="1"/>
  <c r="I185" i="1"/>
  <c r="AA189" i="1"/>
  <c r="E190" i="1"/>
  <c r="H190" i="1"/>
  <c r="S190" i="1"/>
  <c r="AB190" i="1" s="1"/>
  <c r="R190" i="1"/>
  <c r="Q190" i="1"/>
  <c r="P190" i="1"/>
  <c r="N190" i="1"/>
  <c r="M190" i="1"/>
  <c r="Y190" i="1" s="1"/>
  <c r="F189" i="1"/>
  <c r="G189" i="1"/>
  <c r="O190" i="1" l="1"/>
  <c r="Z190" i="1"/>
  <c r="AA190" i="1"/>
  <c r="E191" i="1"/>
  <c r="H191" i="1"/>
  <c r="S191" i="1"/>
  <c r="AB191" i="1" s="1"/>
  <c r="R191" i="1"/>
  <c r="Q191" i="1"/>
  <c r="P191" i="1"/>
  <c r="N191" i="1"/>
  <c r="M191" i="1"/>
  <c r="Y191" i="1" s="1"/>
  <c r="F190" i="1"/>
  <c r="G190" i="1"/>
  <c r="L185" i="1"/>
  <c r="D186" i="1" s="1"/>
  <c r="T186" i="1" s="1"/>
  <c r="J185" i="1"/>
  <c r="B186" i="1" s="1"/>
  <c r="K185" i="1"/>
  <c r="C186" i="1" s="1"/>
  <c r="O191" i="1" l="1"/>
  <c r="Z191" i="1"/>
  <c r="I186" i="1"/>
  <c r="AA191" i="1"/>
  <c r="E192" i="1"/>
  <c r="H192" i="1"/>
  <c r="S192" i="1"/>
  <c r="AB192" i="1" s="1"/>
  <c r="R192" i="1"/>
  <c r="Q192" i="1"/>
  <c r="P192" i="1"/>
  <c r="N192" i="1"/>
  <c r="M192" i="1"/>
  <c r="Y192" i="1" s="1"/>
  <c r="F191" i="1"/>
  <c r="G191" i="1"/>
  <c r="O192" i="1" l="1"/>
  <c r="Z192" i="1"/>
  <c r="AA192" i="1"/>
  <c r="E193" i="1"/>
  <c r="H193" i="1"/>
  <c r="S193" i="1"/>
  <c r="AB193" i="1" s="1"/>
  <c r="R193" i="1"/>
  <c r="Q193" i="1"/>
  <c r="P193" i="1"/>
  <c r="N193" i="1"/>
  <c r="M193" i="1"/>
  <c r="Y193" i="1" s="1"/>
  <c r="F192" i="1"/>
  <c r="G192" i="1"/>
  <c r="L186" i="1"/>
  <c r="D187" i="1" s="1"/>
  <c r="T187" i="1" s="1"/>
  <c r="J186" i="1"/>
  <c r="B187" i="1" s="1"/>
  <c r="K186" i="1"/>
  <c r="C187" i="1" s="1"/>
  <c r="O193" i="1" l="1"/>
  <c r="Z193" i="1"/>
  <c r="I187" i="1"/>
  <c r="AA193" i="1"/>
  <c r="E194" i="1"/>
  <c r="H194" i="1"/>
  <c r="S194" i="1"/>
  <c r="AB194" i="1" s="1"/>
  <c r="R194" i="1"/>
  <c r="Q194" i="1"/>
  <c r="P194" i="1"/>
  <c r="N194" i="1"/>
  <c r="M194" i="1"/>
  <c r="Y194" i="1" s="1"/>
  <c r="F193" i="1"/>
  <c r="G193" i="1"/>
  <c r="O194" i="1" l="1"/>
  <c r="Z194" i="1"/>
  <c r="AA194" i="1"/>
  <c r="E195" i="1"/>
  <c r="H195" i="1"/>
  <c r="S195" i="1"/>
  <c r="AB195" i="1" s="1"/>
  <c r="R195" i="1"/>
  <c r="Q195" i="1"/>
  <c r="P195" i="1"/>
  <c r="N195" i="1"/>
  <c r="M195" i="1"/>
  <c r="Y195" i="1" s="1"/>
  <c r="F194" i="1"/>
  <c r="G194" i="1"/>
  <c r="L187" i="1"/>
  <c r="D188" i="1" s="1"/>
  <c r="T188" i="1" s="1"/>
  <c r="J187" i="1"/>
  <c r="B188" i="1" s="1"/>
  <c r="K187" i="1"/>
  <c r="C188" i="1" s="1"/>
  <c r="O195" i="1" l="1"/>
  <c r="Z195" i="1"/>
  <c r="I188" i="1"/>
  <c r="AA195" i="1"/>
  <c r="E196" i="1"/>
  <c r="H196" i="1"/>
  <c r="S196" i="1"/>
  <c r="AB196" i="1" s="1"/>
  <c r="R196" i="1"/>
  <c r="Q196" i="1"/>
  <c r="P196" i="1"/>
  <c r="N196" i="1"/>
  <c r="M196" i="1"/>
  <c r="Y196" i="1" s="1"/>
  <c r="F195" i="1"/>
  <c r="G195" i="1"/>
  <c r="O196" i="1" l="1"/>
  <c r="Z196" i="1"/>
  <c r="AA196" i="1"/>
  <c r="E197" i="1"/>
  <c r="H197" i="1"/>
  <c r="S197" i="1"/>
  <c r="AB197" i="1" s="1"/>
  <c r="R197" i="1"/>
  <c r="Q197" i="1"/>
  <c r="P197" i="1"/>
  <c r="N197" i="1"/>
  <c r="M197" i="1"/>
  <c r="Y197" i="1" s="1"/>
  <c r="F196" i="1"/>
  <c r="G196" i="1"/>
  <c r="L188" i="1"/>
  <c r="D189" i="1" s="1"/>
  <c r="T189" i="1" s="1"/>
  <c r="J188" i="1"/>
  <c r="B189" i="1" s="1"/>
  <c r="K188" i="1"/>
  <c r="C189" i="1" s="1"/>
  <c r="O197" i="1" l="1"/>
  <c r="Z197" i="1"/>
  <c r="I189" i="1"/>
  <c r="AA197" i="1"/>
  <c r="E198" i="1"/>
  <c r="H198" i="1"/>
  <c r="S198" i="1"/>
  <c r="AB198" i="1" s="1"/>
  <c r="R198" i="1"/>
  <c r="Q198" i="1"/>
  <c r="P198" i="1"/>
  <c r="N198" i="1"/>
  <c r="M198" i="1"/>
  <c r="Y198" i="1" s="1"/>
  <c r="F197" i="1"/>
  <c r="G197" i="1"/>
  <c r="O198" i="1" l="1"/>
  <c r="Z198" i="1"/>
  <c r="AA198" i="1"/>
  <c r="E199" i="1"/>
  <c r="H199" i="1"/>
  <c r="S199" i="1"/>
  <c r="AB199" i="1" s="1"/>
  <c r="R199" i="1"/>
  <c r="Q199" i="1"/>
  <c r="P199" i="1"/>
  <c r="N199" i="1"/>
  <c r="M199" i="1"/>
  <c r="Y199" i="1" s="1"/>
  <c r="F198" i="1"/>
  <c r="G198" i="1"/>
  <c r="L189" i="1"/>
  <c r="D190" i="1" s="1"/>
  <c r="T190" i="1" s="1"/>
  <c r="J189" i="1"/>
  <c r="B190" i="1" s="1"/>
  <c r="K189" i="1"/>
  <c r="C190" i="1" s="1"/>
  <c r="O199" i="1" l="1"/>
  <c r="Z199" i="1"/>
  <c r="I190" i="1"/>
  <c r="AA199" i="1"/>
  <c r="E200" i="1"/>
  <c r="H200" i="1"/>
  <c r="S200" i="1"/>
  <c r="AB200" i="1" s="1"/>
  <c r="R200" i="1"/>
  <c r="Q200" i="1"/>
  <c r="P200" i="1"/>
  <c r="N200" i="1"/>
  <c r="M200" i="1"/>
  <c r="Y200" i="1" s="1"/>
  <c r="F199" i="1"/>
  <c r="G199" i="1"/>
  <c r="O200" i="1" l="1"/>
  <c r="Z200" i="1"/>
  <c r="AA200" i="1"/>
  <c r="E201" i="1"/>
  <c r="H201" i="1"/>
  <c r="S201" i="1"/>
  <c r="AB201" i="1" s="1"/>
  <c r="R201" i="1"/>
  <c r="Q201" i="1"/>
  <c r="P201" i="1"/>
  <c r="N201" i="1"/>
  <c r="M201" i="1"/>
  <c r="Y201" i="1" s="1"/>
  <c r="F200" i="1"/>
  <c r="G200" i="1"/>
  <c r="L190" i="1"/>
  <c r="D191" i="1" s="1"/>
  <c r="T191" i="1" s="1"/>
  <c r="J190" i="1"/>
  <c r="B191" i="1" s="1"/>
  <c r="K190" i="1"/>
  <c r="C191" i="1" s="1"/>
  <c r="O201" i="1" l="1"/>
  <c r="Z201" i="1"/>
  <c r="I191" i="1"/>
  <c r="AA201" i="1"/>
  <c r="E202" i="1"/>
  <c r="H202" i="1"/>
  <c r="S202" i="1"/>
  <c r="AB202" i="1" s="1"/>
  <c r="R202" i="1"/>
  <c r="Q202" i="1"/>
  <c r="P202" i="1"/>
  <c r="N202" i="1"/>
  <c r="M202" i="1"/>
  <c r="Y202" i="1" s="1"/>
  <c r="F201" i="1"/>
  <c r="G201" i="1"/>
  <c r="O202" i="1" l="1"/>
  <c r="Z202" i="1"/>
  <c r="AA202" i="1"/>
  <c r="E203" i="1"/>
  <c r="H203" i="1"/>
  <c r="S203" i="1"/>
  <c r="AB203" i="1" s="1"/>
  <c r="R203" i="1"/>
  <c r="Q203" i="1"/>
  <c r="P203" i="1"/>
  <c r="N203" i="1"/>
  <c r="M203" i="1"/>
  <c r="Y203" i="1" s="1"/>
  <c r="F202" i="1"/>
  <c r="G202" i="1"/>
  <c r="L191" i="1"/>
  <c r="D192" i="1" s="1"/>
  <c r="T192" i="1" s="1"/>
  <c r="J191" i="1"/>
  <c r="B192" i="1" s="1"/>
  <c r="K191" i="1"/>
  <c r="C192" i="1" s="1"/>
  <c r="O203" i="1" l="1"/>
  <c r="Z203" i="1"/>
  <c r="I192" i="1"/>
  <c r="AA203" i="1"/>
  <c r="E204" i="1"/>
  <c r="H204" i="1"/>
  <c r="S204" i="1"/>
  <c r="AB204" i="1" s="1"/>
  <c r="R204" i="1"/>
  <c r="Q204" i="1"/>
  <c r="P204" i="1"/>
  <c r="N204" i="1"/>
  <c r="M204" i="1"/>
  <c r="Y204" i="1" s="1"/>
  <c r="F203" i="1"/>
  <c r="G203" i="1"/>
  <c r="O204" i="1" l="1"/>
  <c r="Z204" i="1"/>
  <c r="AA204" i="1"/>
  <c r="E205" i="1"/>
  <c r="H205" i="1"/>
  <c r="S205" i="1"/>
  <c r="AB205" i="1" s="1"/>
  <c r="R205" i="1"/>
  <c r="Q205" i="1"/>
  <c r="P205" i="1"/>
  <c r="N205" i="1"/>
  <c r="M205" i="1"/>
  <c r="Y205" i="1" s="1"/>
  <c r="F204" i="1"/>
  <c r="G204" i="1"/>
  <c r="L192" i="1"/>
  <c r="D193" i="1" s="1"/>
  <c r="T193" i="1" s="1"/>
  <c r="J192" i="1"/>
  <c r="B193" i="1" s="1"/>
  <c r="K192" i="1"/>
  <c r="C193" i="1" s="1"/>
  <c r="O205" i="1" l="1"/>
  <c r="Z205" i="1"/>
  <c r="I193" i="1"/>
  <c r="AA205" i="1"/>
  <c r="E206" i="1"/>
  <c r="H206" i="1"/>
  <c r="S206" i="1"/>
  <c r="AB206" i="1" s="1"/>
  <c r="R206" i="1"/>
  <c r="Q206" i="1"/>
  <c r="P206" i="1"/>
  <c r="N206" i="1"/>
  <c r="M206" i="1"/>
  <c r="Y206" i="1" s="1"/>
  <c r="F205" i="1"/>
  <c r="G205" i="1"/>
  <c r="O206" i="1" l="1"/>
  <c r="Z206" i="1"/>
  <c r="AA206" i="1"/>
  <c r="E207" i="1"/>
  <c r="H207" i="1"/>
  <c r="S207" i="1"/>
  <c r="AB207" i="1" s="1"/>
  <c r="R207" i="1"/>
  <c r="Q207" i="1"/>
  <c r="P207" i="1"/>
  <c r="N207" i="1"/>
  <c r="M207" i="1"/>
  <c r="Y207" i="1" s="1"/>
  <c r="F206" i="1"/>
  <c r="G206" i="1"/>
  <c r="L193" i="1"/>
  <c r="D194" i="1" s="1"/>
  <c r="T194" i="1" s="1"/>
  <c r="J193" i="1"/>
  <c r="B194" i="1" s="1"/>
  <c r="K193" i="1"/>
  <c r="C194" i="1" s="1"/>
  <c r="O207" i="1" l="1"/>
  <c r="Z207" i="1"/>
  <c r="I194" i="1"/>
  <c r="AA207" i="1"/>
  <c r="E208" i="1"/>
  <c r="H208" i="1"/>
  <c r="S208" i="1"/>
  <c r="AB208" i="1" s="1"/>
  <c r="R208" i="1"/>
  <c r="Q208" i="1"/>
  <c r="P208" i="1"/>
  <c r="N208" i="1"/>
  <c r="M208" i="1"/>
  <c r="Y208" i="1" s="1"/>
  <c r="F207" i="1"/>
  <c r="G207" i="1"/>
  <c r="O208" i="1" l="1"/>
  <c r="Z208" i="1"/>
  <c r="AA208" i="1"/>
  <c r="E209" i="1"/>
  <c r="H209" i="1"/>
  <c r="S209" i="1"/>
  <c r="AB209" i="1" s="1"/>
  <c r="R209" i="1"/>
  <c r="Q209" i="1"/>
  <c r="P209" i="1"/>
  <c r="N209" i="1"/>
  <c r="M209" i="1"/>
  <c r="Y209" i="1" s="1"/>
  <c r="F208" i="1"/>
  <c r="G208" i="1"/>
  <c r="L194" i="1"/>
  <c r="D195" i="1" s="1"/>
  <c r="T195" i="1" s="1"/>
  <c r="J194" i="1"/>
  <c r="B195" i="1" s="1"/>
  <c r="K194" i="1"/>
  <c r="C195" i="1" s="1"/>
  <c r="O209" i="1" l="1"/>
  <c r="Z209" i="1"/>
  <c r="I195" i="1"/>
  <c r="AA209" i="1"/>
  <c r="E210" i="1"/>
  <c r="H210" i="1"/>
  <c r="S210" i="1"/>
  <c r="AB210" i="1" s="1"/>
  <c r="R210" i="1"/>
  <c r="Q210" i="1"/>
  <c r="P210" i="1"/>
  <c r="N210" i="1"/>
  <c r="M210" i="1"/>
  <c r="Y210" i="1" s="1"/>
  <c r="F209" i="1"/>
  <c r="G209" i="1"/>
  <c r="O210" i="1" l="1"/>
  <c r="Z210" i="1"/>
  <c r="AA210" i="1"/>
  <c r="E211" i="1"/>
  <c r="H211" i="1"/>
  <c r="S211" i="1"/>
  <c r="AB211" i="1" s="1"/>
  <c r="R211" i="1"/>
  <c r="Q211" i="1"/>
  <c r="P211" i="1"/>
  <c r="N211" i="1"/>
  <c r="M211" i="1"/>
  <c r="Y211" i="1" s="1"/>
  <c r="F210" i="1"/>
  <c r="G210" i="1"/>
  <c r="L195" i="1"/>
  <c r="D196" i="1" s="1"/>
  <c r="T196" i="1" s="1"/>
  <c r="J195" i="1"/>
  <c r="B196" i="1" s="1"/>
  <c r="K195" i="1"/>
  <c r="C196" i="1" s="1"/>
  <c r="O211" i="1" l="1"/>
  <c r="Z211" i="1"/>
  <c r="I196" i="1"/>
  <c r="AA211" i="1"/>
  <c r="E212" i="1"/>
  <c r="H212" i="1"/>
  <c r="S212" i="1"/>
  <c r="AB212" i="1" s="1"/>
  <c r="R212" i="1"/>
  <c r="Q212" i="1"/>
  <c r="P212" i="1"/>
  <c r="N212" i="1"/>
  <c r="M212" i="1"/>
  <c r="Y212" i="1" s="1"/>
  <c r="F211" i="1"/>
  <c r="G211" i="1"/>
  <c r="O212" i="1" l="1"/>
  <c r="Z212" i="1"/>
  <c r="AA212" i="1"/>
  <c r="E213" i="1"/>
  <c r="H213" i="1"/>
  <c r="S213" i="1"/>
  <c r="AB213" i="1" s="1"/>
  <c r="R213" i="1"/>
  <c r="Q213" i="1"/>
  <c r="P213" i="1"/>
  <c r="N213" i="1"/>
  <c r="M213" i="1"/>
  <c r="Y213" i="1" s="1"/>
  <c r="F212" i="1"/>
  <c r="G212" i="1"/>
  <c r="L196" i="1"/>
  <c r="D197" i="1" s="1"/>
  <c r="T197" i="1" s="1"/>
  <c r="J196" i="1"/>
  <c r="B197" i="1" s="1"/>
  <c r="K196" i="1"/>
  <c r="C197" i="1" s="1"/>
  <c r="O213" i="1" l="1"/>
  <c r="Z213" i="1"/>
  <c r="I197" i="1"/>
  <c r="AA213" i="1"/>
  <c r="E214" i="1"/>
  <c r="H214" i="1"/>
  <c r="S214" i="1"/>
  <c r="AB214" i="1" s="1"/>
  <c r="R214" i="1"/>
  <c r="Q214" i="1"/>
  <c r="P214" i="1"/>
  <c r="N214" i="1"/>
  <c r="M214" i="1"/>
  <c r="Y214" i="1" s="1"/>
  <c r="F213" i="1"/>
  <c r="G213" i="1"/>
  <c r="O214" i="1" l="1"/>
  <c r="Z214" i="1"/>
  <c r="AA214" i="1"/>
  <c r="E215" i="1"/>
  <c r="H215" i="1"/>
  <c r="S215" i="1"/>
  <c r="AB215" i="1" s="1"/>
  <c r="R215" i="1"/>
  <c r="Q215" i="1"/>
  <c r="P215" i="1"/>
  <c r="N215" i="1"/>
  <c r="M215" i="1"/>
  <c r="Y215" i="1" s="1"/>
  <c r="F214" i="1"/>
  <c r="G214" i="1"/>
  <c r="L197" i="1"/>
  <c r="D198" i="1" s="1"/>
  <c r="T198" i="1" s="1"/>
  <c r="J197" i="1"/>
  <c r="B198" i="1" s="1"/>
  <c r="K197" i="1"/>
  <c r="C198" i="1" s="1"/>
  <c r="O215" i="1" l="1"/>
  <c r="Z215" i="1"/>
  <c r="I198" i="1"/>
  <c r="AA215" i="1"/>
  <c r="E216" i="1"/>
  <c r="H216" i="1"/>
  <c r="S216" i="1"/>
  <c r="AB216" i="1" s="1"/>
  <c r="R216" i="1"/>
  <c r="Q216" i="1"/>
  <c r="P216" i="1"/>
  <c r="N216" i="1"/>
  <c r="M216" i="1"/>
  <c r="Y216" i="1" s="1"/>
  <c r="F215" i="1"/>
  <c r="G215" i="1"/>
  <c r="O216" i="1" l="1"/>
  <c r="Z216" i="1"/>
  <c r="AA216" i="1"/>
  <c r="E217" i="1"/>
  <c r="H217" i="1"/>
  <c r="S217" i="1"/>
  <c r="AB217" i="1" s="1"/>
  <c r="R217" i="1"/>
  <c r="Q217" i="1"/>
  <c r="P217" i="1"/>
  <c r="N217" i="1"/>
  <c r="M217" i="1"/>
  <c r="Y217" i="1" s="1"/>
  <c r="F216" i="1"/>
  <c r="G216" i="1"/>
  <c r="L198" i="1"/>
  <c r="D199" i="1" s="1"/>
  <c r="T199" i="1" s="1"/>
  <c r="J198" i="1"/>
  <c r="B199" i="1" s="1"/>
  <c r="K198" i="1"/>
  <c r="C199" i="1" s="1"/>
  <c r="O217" i="1" l="1"/>
  <c r="Z217" i="1"/>
  <c r="I199" i="1"/>
  <c r="AA217" i="1"/>
  <c r="E218" i="1"/>
  <c r="H218" i="1"/>
  <c r="S218" i="1"/>
  <c r="AB218" i="1" s="1"/>
  <c r="R218" i="1"/>
  <c r="Q218" i="1"/>
  <c r="P218" i="1"/>
  <c r="N218" i="1"/>
  <c r="M218" i="1"/>
  <c r="Y218" i="1" s="1"/>
  <c r="F217" i="1"/>
  <c r="G217" i="1"/>
  <c r="O218" i="1" l="1"/>
  <c r="Z218" i="1"/>
  <c r="AA218" i="1"/>
  <c r="E219" i="1"/>
  <c r="H219" i="1"/>
  <c r="S219" i="1"/>
  <c r="AB219" i="1" s="1"/>
  <c r="R219" i="1"/>
  <c r="Q219" i="1"/>
  <c r="P219" i="1"/>
  <c r="N219" i="1"/>
  <c r="M219" i="1"/>
  <c r="Y219" i="1" s="1"/>
  <c r="F218" i="1"/>
  <c r="G218" i="1"/>
  <c r="L199" i="1"/>
  <c r="D200" i="1" s="1"/>
  <c r="T200" i="1" s="1"/>
  <c r="J199" i="1"/>
  <c r="B200" i="1" s="1"/>
  <c r="K199" i="1"/>
  <c r="C200" i="1" s="1"/>
  <c r="O219" i="1" l="1"/>
  <c r="Z219" i="1"/>
  <c r="I200" i="1"/>
  <c r="AA219" i="1"/>
  <c r="E220" i="1"/>
  <c r="H220" i="1"/>
  <c r="S220" i="1"/>
  <c r="AB220" i="1" s="1"/>
  <c r="R220" i="1"/>
  <c r="Q220" i="1"/>
  <c r="P220" i="1"/>
  <c r="N220" i="1"/>
  <c r="M220" i="1"/>
  <c r="Y220" i="1" s="1"/>
  <c r="F219" i="1"/>
  <c r="G219" i="1"/>
  <c r="O220" i="1" l="1"/>
  <c r="Z220" i="1"/>
  <c r="AA220" i="1"/>
  <c r="E221" i="1"/>
  <c r="H221" i="1"/>
  <c r="S221" i="1"/>
  <c r="AB221" i="1" s="1"/>
  <c r="R221" i="1"/>
  <c r="Q221" i="1"/>
  <c r="P221" i="1"/>
  <c r="N221" i="1"/>
  <c r="M221" i="1"/>
  <c r="Y221" i="1" s="1"/>
  <c r="F220" i="1"/>
  <c r="G220" i="1"/>
  <c r="L200" i="1"/>
  <c r="D201" i="1" s="1"/>
  <c r="T201" i="1" s="1"/>
  <c r="J200" i="1"/>
  <c r="B201" i="1" s="1"/>
  <c r="K200" i="1"/>
  <c r="C201" i="1" s="1"/>
  <c r="O221" i="1" l="1"/>
  <c r="Z221" i="1"/>
  <c r="I201" i="1"/>
  <c r="AA221" i="1"/>
  <c r="E222" i="1"/>
  <c r="H222" i="1"/>
  <c r="S222" i="1"/>
  <c r="AB222" i="1" s="1"/>
  <c r="R222" i="1"/>
  <c r="Q222" i="1"/>
  <c r="P222" i="1"/>
  <c r="N222" i="1"/>
  <c r="M222" i="1"/>
  <c r="Y222" i="1" s="1"/>
  <c r="F221" i="1"/>
  <c r="G221" i="1"/>
  <c r="O222" i="1" l="1"/>
  <c r="Z222" i="1"/>
  <c r="AA222" i="1"/>
  <c r="E223" i="1"/>
  <c r="H223" i="1"/>
  <c r="S223" i="1"/>
  <c r="AB223" i="1" s="1"/>
  <c r="R223" i="1"/>
  <c r="Q223" i="1"/>
  <c r="P223" i="1"/>
  <c r="N223" i="1"/>
  <c r="M223" i="1"/>
  <c r="Y223" i="1" s="1"/>
  <c r="F222" i="1"/>
  <c r="G222" i="1"/>
  <c r="L201" i="1"/>
  <c r="D202" i="1" s="1"/>
  <c r="T202" i="1" s="1"/>
  <c r="J201" i="1"/>
  <c r="B202" i="1" s="1"/>
  <c r="K201" i="1"/>
  <c r="C202" i="1" s="1"/>
  <c r="O223" i="1" l="1"/>
  <c r="Z223" i="1"/>
  <c r="I202" i="1"/>
  <c r="AA223" i="1"/>
  <c r="E224" i="1"/>
  <c r="H224" i="1"/>
  <c r="S224" i="1"/>
  <c r="AB224" i="1" s="1"/>
  <c r="R224" i="1"/>
  <c r="Q224" i="1"/>
  <c r="P224" i="1"/>
  <c r="N224" i="1"/>
  <c r="M224" i="1"/>
  <c r="Y224" i="1" s="1"/>
  <c r="F223" i="1"/>
  <c r="G223" i="1"/>
  <c r="O224" i="1" l="1"/>
  <c r="Z224" i="1"/>
  <c r="AA224" i="1"/>
  <c r="E225" i="1"/>
  <c r="H225" i="1"/>
  <c r="S225" i="1"/>
  <c r="AB225" i="1" s="1"/>
  <c r="R225" i="1"/>
  <c r="Q225" i="1"/>
  <c r="P225" i="1"/>
  <c r="N225" i="1"/>
  <c r="M225" i="1"/>
  <c r="Y225" i="1" s="1"/>
  <c r="F224" i="1"/>
  <c r="G224" i="1"/>
  <c r="L202" i="1"/>
  <c r="D203" i="1" s="1"/>
  <c r="T203" i="1" s="1"/>
  <c r="J202" i="1"/>
  <c r="B203" i="1" s="1"/>
  <c r="K202" i="1"/>
  <c r="C203" i="1" s="1"/>
  <c r="O225" i="1" l="1"/>
  <c r="Z225" i="1"/>
  <c r="I203" i="1"/>
  <c r="AA225" i="1"/>
  <c r="E226" i="1"/>
  <c r="H226" i="1"/>
  <c r="S226" i="1"/>
  <c r="AB226" i="1" s="1"/>
  <c r="R226" i="1"/>
  <c r="Q226" i="1"/>
  <c r="P226" i="1"/>
  <c r="N226" i="1"/>
  <c r="M226" i="1"/>
  <c r="Y226" i="1" s="1"/>
  <c r="F225" i="1"/>
  <c r="G225" i="1"/>
  <c r="O226" i="1" l="1"/>
  <c r="Z226" i="1"/>
  <c r="AA226" i="1"/>
  <c r="E227" i="1"/>
  <c r="H227" i="1"/>
  <c r="S227" i="1"/>
  <c r="AB227" i="1" s="1"/>
  <c r="R227" i="1"/>
  <c r="Q227" i="1"/>
  <c r="P227" i="1"/>
  <c r="N227" i="1"/>
  <c r="M227" i="1"/>
  <c r="Y227" i="1" s="1"/>
  <c r="F226" i="1"/>
  <c r="G226" i="1"/>
  <c r="L203" i="1"/>
  <c r="D204" i="1" s="1"/>
  <c r="T204" i="1" s="1"/>
  <c r="J203" i="1"/>
  <c r="B204" i="1" s="1"/>
  <c r="K203" i="1"/>
  <c r="C204" i="1" s="1"/>
  <c r="O227" i="1" l="1"/>
  <c r="Z227" i="1"/>
  <c r="I204" i="1"/>
  <c r="AA227" i="1"/>
  <c r="E228" i="1"/>
  <c r="H228" i="1"/>
  <c r="S228" i="1"/>
  <c r="AB228" i="1" s="1"/>
  <c r="R228" i="1"/>
  <c r="Q228" i="1"/>
  <c r="P228" i="1"/>
  <c r="N228" i="1"/>
  <c r="M228" i="1"/>
  <c r="Y228" i="1" s="1"/>
  <c r="F227" i="1"/>
  <c r="G227" i="1"/>
  <c r="O228" i="1" l="1"/>
  <c r="Z228" i="1"/>
  <c r="AA228" i="1"/>
  <c r="E229" i="1"/>
  <c r="H229" i="1"/>
  <c r="S229" i="1"/>
  <c r="AB229" i="1" s="1"/>
  <c r="R229" i="1"/>
  <c r="Q229" i="1"/>
  <c r="P229" i="1"/>
  <c r="N229" i="1"/>
  <c r="M229" i="1"/>
  <c r="Y229" i="1" s="1"/>
  <c r="F228" i="1"/>
  <c r="G228" i="1"/>
  <c r="L204" i="1"/>
  <c r="D205" i="1" s="1"/>
  <c r="T205" i="1" s="1"/>
  <c r="J204" i="1"/>
  <c r="B205" i="1" s="1"/>
  <c r="K204" i="1"/>
  <c r="C205" i="1" s="1"/>
  <c r="O229" i="1" l="1"/>
  <c r="Z229" i="1"/>
  <c r="I205" i="1"/>
  <c r="AA229" i="1"/>
  <c r="E230" i="1"/>
  <c r="H230" i="1"/>
  <c r="S230" i="1"/>
  <c r="AB230" i="1" s="1"/>
  <c r="R230" i="1"/>
  <c r="Q230" i="1"/>
  <c r="P230" i="1"/>
  <c r="N230" i="1"/>
  <c r="M230" i="1"/>
  <c r="Y230" i="1" s="1"/>
  <c r="F229" i="1"/>
  <c r="G229" i="1"/>
  <c r="O230" i="1" l="1"/>
  <c r="Z230" i="1"/>
  <c r="AA230" i="1"/>
  <c r="E231" i="1"/>
  <c r="H231" i="1"/>
  <c r="S231" i="1"/>
  <c r="AB231" i="1" s="1"/>
  <c r="R231" i="1"/>
  <c r="Q231" i="1"/>
  <c r="P231" i="1"/>
  <c r="N231" i="1"/>
  <c r="M231" i="1"/>
  <c r="Y231" i="1" s="1"/>
  <c r="F230" i="1"/>
  <c r="G230" i="1"/>
  <c r="L205" i="1"/>
  <c r="D206" i="1" s="1"/>
  <c r="T206" i="1" s="1"/>
  <c r="J205" i="1"/>
  <c r="B206" i="1" s="1"/>
  <c r="K205" i="1"/>
  <c r="C206" i="1" s="1"/>
  <c r="O231" i="1" l="1"/>
  <c r="Z231" i="1"/>
  <c r="I206" i="1"/>
  <c r="AA231" i="1"/>
  <c r="E232" i="1"/>
  <c r="H232" i="1"/>
  <c r="S232" i="1"/>
  <c r="AB232" i="1" s="1"/>
  <c r="R232" i="1"/>
  <c r="Q232" i="1"/>
  <c r="P232" i="1"/>
  <c r="N232" i="1"/>
  <c r="M232" i="1"/>
  <c r="Y232" i="1" s="1"/>
  <c r="F231" i="1"/>
  <c r="G231" i="1"/>
  <c r="O232" i="1" l="1"/>
  <c r="Z232" i="1"/>
  <c r="AA232" i="1"/>
  <c r="E233" i="1"/>
  <c r="H233" i="1"/>
  <c r="S233" i="1"/>
  <c r="AB233" i="1" s="1"/>
  <c r="R233" i="1"/>
  <c r="Q233" i="1"/>
  <c r="P233" i="1"/>
  <c r="N233" i="1"/>
  <c r="M233" i="1"/>
  <c r="Y233" i="1" s="1"/>
  <c r="F232" i="1"/>
  <c r="G232" i="1"/>
  <c r="L206" i="1"/>
  <c r="D207" i="1" s="1"/>
  <c r="T207" i="1" s="1"/>
  <c r="J206" i="1"/>
  <c r="B207" i="1" s="1"/>
  <c r="K206" i="1"/>
  <c r="C207" i="1" s="1"/>
  <c r="O233" i="1" l="1"/>
  <c r="Z233" i="1"/>
  <c r="I207" i="1"/>
  <c r="AA233" i="1"/>
  <c r="E234" i="1"/>
  <c r="H234" i="1"/>
  <c r="S234" i="1"/>
  <c r="AB234" i="1" s="1"/>
  <c r="R234" i="1"/>
  <c r="Q234" i="1"/>
  <c r="P234" i="1"/>
  <c r="N234" i="1"/>
  <c r="M234" i="1"/>
  <c r="Y234" i="1" s="1"/>
  <c r="F233" i="1"/>
  <c r="G233" i="1"/>
  <c r="O234" i="1" l="1"/>
  <c r="Z234" i="1"/>
  <c r="AA234" i="1"/>
  <c r="E235" i="1"/>
  <c r="H235" i="1"/>
  <c r="S235" i="1"/>
  <c r="AB235" i="1" s="1"/>
  <c r="R235" i="1"/>
  <c r="Q235" i="1"/>
  <c r="P235" i="1"/>
  <c r="N235" i="1"/>
  <c r="M235" i="1"/>
  <c r="Y235" i="1" s="1"/>
  <c r="F234" i="1"/>
  <c r="G234" i="1"/>
  <c r="L207" i="1"/>
  <c r="D208" i="1" s="1"/>
  <c r="T208" i="1" s="1"/>
  <c r="J207" i="1"/>
  <c r="B208" i="1" s="1"/>
  <c r="K207" i="1"/>
  <c r="C208" i="1" s="1"/>
  <c r="O235" i="1" l="1"/>
  <c r="Z235" i="1"/>
  <c r="I208" i="1"/>
  <c r="AA235" i="1"/>
  <c r="E236" i="1"/>
  <c r="H236" i="1"/>
  <c r="S236" i="1"/>
  <c r="AB236" i="1" s="1"/>
  <c r="R236" i="1"/>
  <c r="Q236" i="1"/>
  <c r="P236" i="1"/>
  <c r="N236" i="1"/>
  <c r="M236" i="1"/>
  <c r="Y236" i="1" s="1"/>
  <c r="F235" i="1"/>
  <c r="G235" i="1"/>
  <c r="O236" i="1" l="1"/>
  <c r="Z236" i="1"/>
  <c r="AA236" i="1"/>
  <c r="E237" i="1"/>
  <c r="H237" i="1"/>
  <c r="S237" i="1"/>
  <c r="AB237" i="1" s="1"/>
  <c r="R237" i="1"/>
  <c r="Q237" i="1"/>
  <c r="P237" i="1"/>
  <c r="N237" i="1"/>
  <c r="M237" i="1"/>
  <c r="Y237" i="1" s="1"/>
  <c r="F236" i="1"/>
  <c r="G236" i="1"/>
  <c r="L208" i="1"/>
  <c r="D209" i="1" s="1"/>
  <c r="T209" i="1" s="1"/>
  <c r="J208" i="1"/>
  <c r="B209" i="1" s="1"/>
  <c r="K208" i="1"/>
  <c r="C209" i="1" s="1"/>
  <c r="O237" i="1" l="1"/>
  <c r="Z237" i="1"/>
  <c r="I209" i="1"/>
  <c r="AA237" i="1"/>
  <c r="E238" i="1"/>
  <c r="H238" i="1"/>
  <c r="S238" i="1"/>
  <c r="AB238" i="1" s="1"/>
  <c r="R238" i="1"/>
  <c r="Q238" i="1"/>
  <c r="P238" i="1"/>
  <c r="N238" i="1"/>
  <c r="M238" i="1"/>
  <c r="Y238" i="1" s="1"/>
  <c r="F237" i="1"/>
  <c r="G237" i="1"/>
  <c r="O238" i="1" l="1"/>
  <c r="Z238" i="1"/>
  <c r="AA238" i="1"/>
  <c r="E239" i="1"/>
  <c r="H239" i="1"/>
  <c r="S239" i="1"/>
  <c r="AB239" i="1" s="1"/>
  <c r="R239" i="1"/>
  <c r="Q239" i="1"/>
  <c r="P239" i="1"/>
  <c r="N239" i="1"/>
  <c r="M239" i="1"/>
  <c r="Y239" i="1" s="1"/>
  <c r="F238" i="1"/>
  <c r="G238" i="1"/>
  <c r="L209" i="1"/>
  <c r="D210" i="1" s="1"/>
  <c r="T210" i="1" s="1"/>
  <c r="J209" i="1"/>
  <c r="B210" i="1" s="1"/>
  <c r="K209" i="1"/>
  <c r="C210" i="1" s="1"/>
  <c r="O239" i="1" l="1"/>
  <c r="Z239" i="1"/>
  <c r="I210" i="1"/>
  <c r="AA239" i="1"/>
  <c r="E240" i="1"/>
  <c r="H240" i="1"/>
  <c r="S240" i="1"/>
  <c r="AB240" i="1" s="1"/>
  <c r="R240" i="1"/>
  <c r="Q240" i="1"/>
  <c r="P240" i="1"/>
  <c r="N240" i="1"/>
  <c r="M240" i="1"/>
  <c r="Y240" i="1" s="1"/>
  <c r="F239" i="1"/>
  <c r="G239" i="1"/>
  <c r="O240" i="1" l="1"/>
  <c r="Z240" i="1"/>
  <c r="AA240" i="1"/>
  <c r="E241" i="1"/>
  <c r="H241" i="1"/>
  <c r="S241" i="1"/>
  <c r="AB241" i="1" s="1"/>
  <c r="R241" i="1"/>
  <c r="Q241" i="1"/>
  <c r="P241" i="1"/>
  <c r="N241" i="1"/>
  <c r="M241" i="1"/>
  <c r="Y241" i="1" s="1"/>
  <c r="F240" i="1"/>
  <c r="G240" i="1"/>
  <c r="L210" i="1"/>
  <c r="D211" i="1" s="1"/>
  <c r="T211" i="1" s="1"/>
  <c r="J210" i="1"/>
  <c r="B211" i="1" s="1"/>
  <c r="K210" i="1"/>
  <c r="C211" i="1" s="1"/>
  <c r="O241" i="1" l="1"/>
  <c r="Z241" i="1"/>
  <c r="I211" i="1"/>
  <c r="AA241" i="1"/>
  <c r="E242" i="1"/>
  <c r="H242" i="1"/>
  <c r="S242" i="1"/>
  <c r="AB242" i="1" s="1"/>
  <c r="R242" i="1"/>
  <c r="Q242" i="1"/>
  <c r="P242" i="1"/>
  <c r="N242" i="1"/>
  <c r="M242" i="1"/>
  <c r="Y242" i="1" s="1"/>
  <c r="F241" i="1"/>
  <c r="G241" i="1"/>
  <c r="O242" i="1" l="1"/>
  <c r="Z242" i="1"/>
  <c r="AA242" i="1"/>
  <c r="E243" i="1"/>
  <c r="H243" i="1"/>
  <c r="S243" i="1"/>
  <c r="AB243" i="1" s="1"/>
  <c r="R243" i="1"/>
  <c r="Q243" i="1"/>
  <c r="P243" i="1"/>
  <c r="N243" i="1"/>
  <c r="M243" i="1"/>
  <c r="Y243" i="1" s="1"/>
  <c r="F242" i="1"/>
  <c r="G242" i="1"/>
  <c r="L211" i="1"/>
  <c r="D212" i="1" s="1"/>
  <c r="T212" i="1" s="1"/>
  <c r="J211" i="1"/>
  <c r="B212" i="1" s="1"/>
  <c r="K211" i="1"/>
  <c r="C212" i="1" s="1"/>
  <c r="O243" i="1" l="1"/>
  <c r="Z243" i="1"/>
  <c r="I212" i="1"/>
  <c r="AA243" i="1"/>
  <c r="E244" i="1"/>
  <c r="H244" i="1"/>
  <c r="S244" i="1"/>
  <c r="AB244" i="1" s="1"/>
  <c r="R244" i="1"/>
  <c r="Q244" i="1"/>
  <c r="P244" i="1"/>
  <c r="N244" i="1"/>
  <c r="M244" i="1"/>
  <c r="Y244" i="1" s="1"/>
  <c r="F243" i="1"/>
  <c r="G243" i="1"/>
  <c r="O244" i="1" l="1"/>
  <c r="Z244" i="1"/>
  <c r="AA244" i="1"/>
  <c r="E245" i="1"/>
  <c r="H245" i="1"/>
  <c r="S245" i="1"/>
  <c r="AB245" i="1" s="1"/>
  <c r="R245" i="1"/>
  <c r="Q245" i="1"/>
  <c r="P245" i="1"/>
  <c r="N245" i="1"/>
  <c r="M245" i="1"/>
  <c r="Y245" i="1" s="1"/>
  <c r="F244" i="1"/>
  <c r="G244" i="1"/>
  <c r="L212" i="1"/>
  <c r="D213" i="1" s="1"/>
  <c r="T213" i="1" s="1"/>
  <c r="J212" i="1"/>
  <c r="B213" i="1" s="1"/>
  <c r="K212" i="1"/>
  <c r="C213" i="1" s="1"/>
  <c r="O245" i="1" l="1"/>
  <c r="Z245" i="1"/>
  <c r="I213" i="1"/>
  <c r="AA245" i="1"/>
  <c r="E246" i="1"/>
  <c r="H246" i="1"/>
  <c r="S246" i="1"/>
  <c r="AB246" i="1" s="1"/>
  <c r="R246" i="1"/>
  <c r="Q246" i="1"/>
  <c r="P246" i="1"/>
  <c r="N246" i="1"/>
  <c r="M246" i="1"/>
  <c r="Y246" i="1" s="1"/>
  <c r="F245" i="1"/>
  <c r="G245" i="1"/>
  <c r="O246" i="1" l="1"/>
  <c r="Z246" i="1"/>
  <c r="AA246" i="1"/>
  <c r="E247" i="1"/>
  <c r="H247" i="1"/>
  <c r="S247" i="1"/>
  <c r="AB247" i="1" s="1"/>
  <c r="R247" i="1"/>
  <c r="Q247" i="1"/>
  <c r="P247" i="1"/>
  <c r="N247" i="1"/>
  <c r="M247" i="1"/>
  <c r="Y247" i="1" s="1"/>
  <c r="F246" i="1"/>
  <c r="G246" i="1"/>
  <c r="L213" i="1"/>
  <c r="D214" i="1" s="1"/>
  <c r="T214" i="1" s="1"/>
  <c r="J213" i="1"/>
  <c r="B214" i="1" s="1"/>
  <c r="K213" i="1"/>
  <c r="C214" i="1" s="1"/>
  <c r="O247" i="1" l="1"/>
  <c r="Z247" i="1"/>
  <c r="I214" i="1"/>
  <c r="AA247" i="1"/>
  <c r="E248" i="1"/>
  <c r="H248" i="1"/>
  <c r="S248" i="1"/>
  <c r="AB248" i="1" s="1"/>
  <c r="R248" i="1"/>
  <c r="Q248" i="1"/>
  <c r="P248" i="1"/>
  <c r="N248" i="1"/>
  <c r="M248" i="1"/>
  <c r="Y248" i="1" s="1"/>
  <c r="F247" i="1"/>
  <c r="G247" i="1"/>
  <c r="O248" i="1" l="1"/>
  <c r="Z248" i="1"/>
  <c r="AA248" i="1"/>
  <c r="E249" i="1"/>
  <c r="H249" i="1"/>
  <c r="S249" i="1"/>
  <c r="AB249" i="1" s="1"/>
  <c r="R249" i="1"/>
  <c r="Q249" i="1"/>
  <c r="P249" i="1"/>
  <c r="N249" i="1"/>
  <c r="M249" i="1"/>
  <c r="Y249" i="1" s="1"/>
  <c r="F248" i="1"/>
  <c r="G248" i="1"/>
  <c r="L214" i="1"/>
  <c r="D215" i="1" s="1"/>
  <c r="T215" i="1" s="1"/>
  <c r="J214" i="1"/>
  <c r="B215" i="1" s="1"/>
  <c r="K214" i="1"/>
  <c r="C215" i="1" s="1"/>
  <c r="O249" i="1" l="1"/>
  <c r="Z249" i="1"/>
  <c r="I215" i="1"/>
  <c r="AA249" i="1"/>
  <c r="E250" i="1"/>
  <c r="H250" i="1"/>
  <c r="S250" i="1"/>
  <c r="AB250" i="1" s="1"/>
  <c r="R250" i="1"/>
  <c r="Q250" i="1"/>
  <c r="P250" i="1"/>
  <c r="N250" i="1"/>
  <c r="M250" i="1"/>
  <c r="Y250" i="1" s="1"/>
  <c r="F249" i="1"/>
  <c r="G249" i="1"/>
  <c r="O250" i="1" l="1"/>
  <c r="Z250" i="1"/>
  <c r="AA250" i="1"/>
  <c r="E251" i="1"/>
  <c r="H251" i="1"/>
  <c r="S251" i="1"/>
  <c r="AB251" i="1" s="1"/>
  <c r="R251" i="1"/>
  <c r="Q251" i="1"/>
  <c r="P251" i="1"/>
  <c r="N251" i="1"/>
  <c r="M251" i="1"/>
  <c r="Y251" i="1" s="1"/>
  <c r="F250" i="1"/>
  <c r="G250" i="1"/>
  <c r="L215" i="1"/>
  <c r="D216" i="1" s="1"/>
  <c r="T216" i="1" s="1"/>
  <c r="J215" i="1"/>
  <c r="B216" i="1" s="1"/>
  <c r="K215" i="1"/>
  <c r="C216" i="1" s="1"/>
  <c r="O251" i="1" l="1"/>
  <c r="Z251" i="1"/>
  <c r="I216" i="1"/>
  <c r="AA251" i="1"/>
  <c r="E252" i="1"/>
  <c r="H252" i="1"/>
  <c r="S252" i="1"/>
  <c r="AB252" i="1" s="1"/>
  <c r="R252" i="1"/>
  <c r="Q252" i="1"/>
  <c r="P252" i="1"/>
  <c r="N252" i="1"/>
  <c r="M252" i="1"/>
  <c r="Y252" i="1" s="1"/>
  <c r="F251" i="1"/>
  <c r="G251" i="1"/>
  <c r="O252" i="1" l="1"/>
  <c r="Z252" i="1"/>
  <c r="AA252" i="1"/>
  <c r="E253" i="1"/>
  <c r="H253" i="1"/>
  <c r="S253" i="1"/>
  <c r="AB253" i="1" s="1"/>
  <c r="R253" i="1"/>
  <c r="Q253" i="1"/>
  <c r="P253" i="1"/>
  <c r="N253" i="1"/>
  <c r="M253" i="1"/>
  <c r="Y253" i="1" s="1"/>
  <c r="F252" i="1"/>
  <c r="G252" i="1"/>
  <c r="L216" i="1"/>
  <c r="D217" i="1" s="1"/>
  <c r="T217" i="1" s="1"/>
  <c r="J216" i="1"/>
  <c r="B217" i="1" s="1"/>
  <c r="K216" i="1"/>
  <c r="C217" i="1" s="1"/>
  <c r="O253" i="1" l="1"/>
  <c r="Z253" i="1"/>
  <c r="I217" i="1"/>
  <c r="AA253" i="1"/>
  <c r="E254" i="1"/>
  <c r="H254" i="1"/>
  <c r="S254" i="1"/>
  <c r="AB254" i="1" s="1"/>
  <c r="R254" i="1"/>
  <c r="Q254" i="1"/>
  <c r="P254" i="1"/>
  <c r="N254" i="1"/>
  <c r="M254" i="1"/>
  <c r="Y254" i="1" s="1"/>
  <c r="F253" i="1"/>
  <c r="G253" i="1"/>
  <c r="O254" i="1" l="1"/>
  <c r="Z254" i="1"/>
  <c r="AA254" i="1"/>
  <c r="E255" i="1"/>
  <c r="H255" i="1"/>
  <c r="S255" i="1"/>
  <c r="AB255" i="1" s="1"/>
  <c r="R255" i="1"/>
  <c r="Q255" i="1"/>
  <c r="P255" i="1"/>
  <c r="N255" i="1"/>
  <c r="M255" i="1"/>
  <c r="Y255" i="1" s="1"/>
  <c r="F254" i="1"/>
  <c r="G254" i="1"/>
  <c r="L217" i="1"/>
  <c r="D218" i="1" s="1"/>
  <c r="T218" i="1" s="1"/>
  <c r="J217" i="1"/>
  <c r="B218" i="1" s="1"/>
  <c r="K217" i="1"/>
  <c r="C218" i="1" s="1"/>
  <c r="O255" i="1" l="1"/>
  <c r="Z255" i="1"/>
  <c r="I218" i="1"/>
  <c r="AA255" i="1"/>
  <c r="E256" i="1"/>
  <c r="H256" i="1"/>
  <c r="S256" i="1"/>
  <c r="AB256" i="1" s="1"/>
  <c r="R256" i="1"/>
  <c r="Q256" i="1"/>
  <c r="P256" i="1"/>
  <c r="N256" i="1"/>
  <c r="M256" i="1"/>
  <c r="Y256" i="1" s="1"/>
  <c r="F255" i="1"/>
  <c r="G255" i="1"/>
  <c r="O256" i="1" l="1"/>
  <c r="Z256" i="1"/>
  <c r="AA256" i="1"/>
  <c r="E257" i="1"/>
  <c r="H257" i="1"/>
  <c r="S257" i="1"/>
  <c r="AB257" i="1" s="1"/>
  <c r="R257" i="1"/>
  <c r="Q257" i="1"/>
  <c r="P257" i="1"/>
  <c r="N257" i="1"/>
  <c r="M257" i="1"/>
  <c r="Y257" i="1" s="1"/>
  <c r="F256" i="1"/>
  <c r="G256" i="1"/>
  <c r="L218" i="1"/>
  <c r="D219" i="1" s="1"/>
  <c r="T219" i="1" s="1"/>
  <c r="J218" i="1"/>
  <c r="B219" i="1" s="1"/>
  <c r="K218" i="1"/>
  <c r="C219" i="1" s="1"/>
  <c r="O257" i="1" l="1"/>
  <c r="Z257" i="1"/>
  <c r="I219" i="1"/>
  <c r="AA257" i="1"/>
  <c r="E258" i="1"/>
  <c r="H258" i="1"/>
  <c r="S258" i="1"/>
  <c r="AB258" i="1" s="1"/>
  <c r="N14" i="1" s="1"/>
  <c r="R258" i="1"/>
  <c r="Q258" i="1"/>
  <c r="P258" i="1"/>
  <c r="N258" i="1"/>
  <c r="M258" i="1"/>
  <c r="Y258" i="1" s="1"/>
  <c r="F257" i="1"/>
  <c r="G257" i="1"/>
  <c r="O258" i="1" l="1"/>
  <c r="Z258" i="1"/>
  <c r="AA258" i="1"/>
  <c r="E259" i="1"/>
  <c r="S259" i="1"/>
  <c r="R259" i="1"/>
  <c r="Q259" i="1"/>
  <c r="H259" i="1"/>
  <c r="P259" i="1"/>
  <c r="N259" i="1"/>
  <c r="M259" i="1"/>
  <c r="F258" i="1"/>
  <c r="G258" i="1"/>
  <c r="L219" i="1"/>
  <c r="D220" i="1" s="1"/>
  <c r="T220" i="1" s="1"/>
  <c r="J219" i="1"/>
  <c r="B220" i="1" s="1"/>
  <c r="K219" i="1"/>
  <c r="C220" i="1" s="1"/>
  <c r="N7" i="1" l="1"/>
  <c r="G5" i="4" s="1"/>
  <c r="Y259" i="1"/>
  <c r="O259" i="1"/>
  <c r="N9" i="1" s="1"/>
  <c r="G7" i="4" s="1"/>
  <c r="Z259" i="1"/>
  <c r="N8" i="1"/>
  <c r="G6" i="4" s="1"/>
  <c r="AA259" i="1"/>
  <c r="N12" i="1" s="1"/>
  <c r="N6" i="1"/>
  <c r="G15" i="4" s="1"/>
  <c r="AB259" i="1"/>
  <c r="P12" i="1"/>
  <c r="I220" i="1"/>
  <c r="F259" i="1"/>
  <c r="G259" i="1"/>
  <c r="Z23" i="1" l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G12" i="4"/>
  <c r="Q12" i="1"/>
  <c r="Q11" i="1"/>
  <c r="P11" i="1"/>
  <c r="N11" i="1"/>
  <c r="N10" i="1"/>
  <c r="G11" i="4" s="1"/>
  <c r="Q10" i="1"/>
  <c r="P10" i="1"/>
  <c r="L220" i="1"/>
  <c r="D221" i="1" s="1"/>
  <c r="T221" i="1" s="1"/>
  <c r="J220" i="1"/>
  <c r="B221" i="1" s="1"/>
  <c r="K220" i="1"/>
  <c r="C221" i="1" s="1"/>
  <c r="X23" i="1" l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I221" i="1"/>
  <c r="L221" i="1" l="1"/>
  <c r="D222" i="1" s="1"/>
  <c r="T222" i="1" s="1"/>
  <c r="J221" i="1"/>
  <c r="B222" i="1" s="1"/>
  <c r="K221" i="1"/>
  <c r="C222" i="1" s="1"/>
  <c r="I222" i="1" l="1"/>
  <c r="L222" i="1" l="1"/>
  <c r="D223" i="1" s="1"/>
  <c r="T223" i="1" s="1"/>
  <c r="J222" i="1"/>
  <c r="B223" i="1" s="1"/>
  <c r="K222" i="1"/>
  <c r="C223" i="1" s="1"/>
  <c r="I223" i="1" l="1"/>
  <c r="L223" i="1" l="1"/>
  <c r="D224" i="1" s="1"/>
  <c r="T224" i="1" s="1"/>
  <c r="J223" i="1"/>
  <c r="B224" i="1" s="1"/>
  <c r="K223" i="1"/>
  <c r="C224" i="1" s="1"/>
  <c r="I224" i="1" l="1"/>
  <c r="L224" i="1" l="1"/>
  <c r="D225" i="1" s="1"/>
  <c r="T225" i="1" s="1"/>
  <c r="J224" i="1"/>
  <c r="B225" i="1" s="1"/>
  <c r="K224" i="1"/>
  <c r="C225" i="1" s="1"/>
  <c r="I225" i="1" l="1"/>
  <c r="L225" i="1" l="1"/>
  <c r="D226" i="1" s="1"/>
  <c r="T226" i="1" s="1"/>
  <c r="J225" i="1"/>
  <c r="B226" i="1" s="1"/>
  <c r="K225" i="1"/>
  <c r="C226" i="1" s="1"/>
  <c r="I226" i="1" l="1"/>
  <c r="L226" i="1" l="1"/>
  <c r="D227" i="1" s="1"/>
  <c r="T227" i="1" s="1"/>
  <c r="J226" i="1"/>
  <c r="B227" i="1" s="1"/>
  <c r="K226" i="1"/>
  <c r="C227" i="1" s="1"/>
  <c r="I227" i="1" l="1"/>
  <c r="L227" i="1" l="1"/>
  <c r="D228" i="1" s="1"/>
  <c r="T228" i="1" s="1"/>
  <c r="J227" i="1"/>
  <c r="B228" i="1" s="1"/>
  <c r="K227" i="1"/>
  <c r="C228" i="1" s="1"/>
  <c r="I228" i="1" l="1"/>
  <c r="L228" i="1" l="1"/>
  <c r="D229" i="1" s="1"/>
  <c r="T229" i="1" s="1"/>
  <c r="J228" i="1"/>
  <c r="B229" i="1" s="1"/>
  <c r="K228" i="1"/>
  <c r="C229" i="1" s="1"/>
  <c r="I229" i="1" l="1"/>
  <c r="L229" i="1" l="1"/>
  <c r="D230" i="1" s="1"/>
  <c r="T230" i="1" s="1"/>
  <c r="J229" i="1"/>
  <c r="B230" i="1" s="1"/>
  <c r="K229" i="1"/>
  <c r="C230" i="1" s="1"/>
  <c r="I230" i="1" l="1"/>
  <c r="L230" i="1" l="1"/>
  <c r="D231" i="1" s="1"/>
  <c r="T231" i="1" s="1"/>
  <c r="J230" i="1"/>
  <c r="B231" i="1" s="1"/>
  <c r="K230" i="1"/>
  <c r="C231" i="1" s="1"/>
  <c r="I231" i="1" l="1"/>
  <c r="L231" i="1" l="1"/>
  <c r="D232" i="1" s="1"/>
  <c r="T232" i="1" s="1"/>
  <c r="J231" i="1"/>
  <c r="B232" i="1" s="1"/>
  <c r="K231" i="1"/>
  <c r="C232" i="1" s="1"/>
  <c r="I232" i="1" l="1"/>
  <c r="L232" i="1" l="1"/>
  <c r="D233" i="1" s="1"/>
  <c r="T233" i="1" s="1"/>
  <c r="J232" i="1"/>
  <c r="B233" i="1" s="1"/>
  <c r="K232" i="1"/>
  <c r="C233" i="1" s="1"/>
  <c r="I233" i="1" l="1"/>
  <c r="L233" i="1" l="1"/>
  <c r="D234" i="1" s="1"/>
  <c r="T234" i="1" s="1"/>
  <c r="J233" i="1"/>
  <c r="B234" i="1" s="1"/>
  <c r="K233" i="1"/>
  <c r="C234" i="1" s="1"/>
  <c r="I234" i="1" l="1"/>
  <c r="L234" i="1" l="1"/>
  <c r="D235" i="1" s="1"/>
  <c r="T235" i="1" s="1"/>
  <c r="J234" i="1"/>
  <c r="B235" i="1" s="1"/>
  <c r="K234" i="1"/>
  <c r="C235" i="1" s="1"/>
  <c r="I235" i="1" l="1"/>
  <c r="L235" i="1" l="1"/>
  <c r="D236" i="1" s="1"/>
  <c r="T236" i="1" s="1"/>
  <c r="J235" i="1"/>
  <c r="B236" i="1" s="1"/>
  <c r="K235" i="1"/>
  <c r="C236" i="1" s="1"/>
  <c r="I236" i="1" l="1"/>
  <c r="L236" i="1" l="1"/>
  <c r="D237" i="1" s="1"/>
  <c r="T237" i="1" s="1"/>
  <c r="J236" i="1"/>
  <c r="B237" i="1" s="1"/>
  <c r="K236" i="1"/>
  <c r="C237" i="1" s="1"/>
  <c r="I237" i="1" l="1"/>
  <c r="L237" i="1" l="1"/>
  <c r="D238" i="1" s="1"/>
  <c r="T238" i="1" s="1"/>
  <c r="J237" i="1"/>
  <c r="B238" i="1" s="1"/>
  <c r="K237" i="1"/>
  <c r="C238" i="1" s="1"/>
  <c r="I238" i="1" l="1"/>
  <c r="L238" i="1" l="1"/>
  <c r="D239" i="1" s="1"/>
  <c r="T239" i="1" s="1"/>
  <c r="J238" i="1"/>
  <c r="B239" i="1" s="1"/>
  <c r="K238" i="1"/>
  <c r="C239" i="1" s="1"/>
  <c r="I239" i="1" l="1"/>
  <c r="L239" i="1" l="1"/>
  <c r="D240" i="1" s="1"/>
  <c r="T240" i="1" s="1"/>
  <c r="J239" i="1"/>
  <c r="B240" i="1" s="1"/>
  <c r="K239" i="1"/>
  <c r="C240" i="1" s="1"/>
  <c r="I240" i="1" l="1"/>
  <c r="L240" i="1" l="1"/>
  <c r="D241" i="1" s="1"/>
  <c r="T241" i="1" s="1"/>
  <c r="J240" i="1"/>
  <c r="B241" i="1" s="1"/>
  <c r="K240" i="1"/>
  <c r="C241" i="1" s="1"/>
  <c r="I241" i="1" l="1"/>
  <c r="L241" i="1" l="1"/>
  <c r="D242" i="1" s="1"/>
  <c r="T242" i="1" s="1"/>
  <c r="J241" i="1"/>
  <c r="B242" i="1" s="1"/>
  <c r="K241" i="1"/>
  <c r="C242" i="1" s="1"/>
  <c r="I242" i="1" l="1"/>
  <c r="L242" i="1" l="1"/>
  <c r="D243" i="1" s="1"/>
  <c r="T243" i="1" s="1"/>
  <c r="J242" i="1"/>
  <c r="B243" i="1" s="1"/>
  <c r="K242" i="1"/>
  <c r="C243" i="1" s="1"/>
  <c r="I243" i="1" l="1"/>
  <c r="L243" i="1" l="1"/>
  <c r="D244" i="1" s="1"/>
  <c r="T244" i="1" s="1"/>
  <c r="J243" i="1"/>
  <c r="B244" i="1" s="1"/>
  <c r="K243" i="1"/>
  <c r="C244" i="1" s="1"/>
  <c r="I244" i="1" l="1"/>
  <c r="L244" i="1" l="1"/>
  <c r="D245" i="1" s="1"/>
  <c r="T245" i="1" s="1"/>
  <c r="J244" i="1"/>
  <c r="B245" i="1" s="1"/>
  <c r="K244" i="1"/>
  <c r="C245" i="1" s="1"/>
  <c r="I245" i="1" l="1"/>
  <c r="L245" i="1" l="1"/>
  <c r="D246" i="1" s="1"/>
  <c r="T246" i="1" s="1"/>
  <c r="J245" i="1"/>
  <c r="B246" i="1" s="1"/>
  <c r="K245" i="1"/>
  <c r="C246" i="1" s="1"/>
  <c r="I246" i="1" l="1"/>
  <c r="L246" i="1" l="1"/>
  <c r="D247" i="1" s="1"/>
  <c r="T247" i="1" s="1"/>
  <c r="J246" i="1"/>
  <c r="B247" i="1" s="1"/>
  <c r="K246" i="1"/>
  <c r="C247" i="1" s="1"/>
  <c r="I247" i="1" l="1"/>
  <c r="L247" i="1" l="1"/>
  <c r="D248" i="1" s="1"/>
  <c r="T248" i="1" s="1"/>
  <c r="J247" i="1"/>
  <c r="B248" i="1" s="1"/>
  <c r="K247" i="1"/>
  <c r="C248" i="1" s="1"/>
  <c r="I248" i="1" l="1"/>
  <c r="L248" i="1" l="1"/>
  <c r="D249" i="1" s="1"/>
  <c r="T249" i="1" s="1"/>
  <c r="J248" i="1"/>
  <c r="B249" i="1" s="1"/>
  <c r="K248" i="1"/>
  <c r="C249" i="1" s="1"/>
  <c r="I249" i="1" l="1"/>
  <c r="L249" i="1" l="1"/>
  <c r="D250" i="1" s="1"/>
  <c r="T250" i="1" s="1"/>
  <c r="J249" i="1"/>
  <c r="B250" i="1" s="1"/>
  <c r="K249" i="1"/>
  <c r="C250" i="1" s="1"/>
  <c r="I250" i="1" l="1"/>
  <c r="L250" i="1" l="1"/>
  <c r="D251" i="1" s="1"/>
  <c r="T251" i="1" s="1"/>
  <c r="J250" i="1"/>
  <c r="B251" i="1" s="1"/>
  <c r="K250" i="1"/>
  <c r="C251" i="1" s="1"/>
  <c r="I251" i="1" l="1"/>
  <c r="L251" i="1" l="1"/>
  <c r="D252" i="1" s="1"/>
  <c r="T252" i="1" s="1"/>
  <c r="J251" i="1"/>
  <c r="B252" i="1" s="1"/>
  <c r="K251" i="1"/>
  <c r="C252" i="1" s="1"/>
  <c r="I252" i="1" l="1"/>
  <c r="L252" i="1" l="1"/>
  <c r="D253" i="1" s="1"/>
  <c r="T253" i="1" s="1"/>
  <c r="J252" i="1"/>
  <c r="B253" i="1" s="1"/>
  <c r="K252" i="1"/>
  <c r="C253" i="1" s="1"/>
  <c r="I253" i="1" l="1"/>
  <c r="L253" i="1" l="1"/>
  <c r="D254" i="1" s="1"/>
  <c r="T254" i="1" s="1"/>
  <c r="J253" i="1"/>
  <c r="B254" i="1" s="1"/>
  <c r="K253" i="1"/>
  <c r="C254" i="1" s="1"/>
  <c r="I254" i="1" l="1"/>
  <c r="L254" i="1" l="1"/>
  <c r="D255" i="1" s="1"/>
  <c r="T255" i="1" s="1"/>
  <c r="J254" i="1"/>
  <c r="B255" i="1" s="1"/>
  <c r="K254" i="1"/>
  <c r="C255" i="1" s="1"/>
  <c r="I255" i="1" l="1"/>
  <c r="L255" i="1" l="1"/>
  <c r="D256" i="1" s="1"/>
  <c r="T256" i="1" s="1"/>
  <c r="J255" i="1"/>
  <c r="B256" i="1" s="1"/>
  <c r="K255" i="1"/>
  <c r="C256" i="1" s="1"/>
  <c r="I256" i="1" l="1"/>
  <c r="L256" i="1" l="1"/>
  <c r="D257" i="1" s="1"/>
  <c r="T257" i="1" s="1"/>
  <c r="J256" i="1"/>
  <c r="B257" i="1" s="1"/>
  <c r="K256" i="1"/>
  <c r="C257" i="1" s="1"/>
  <c r="I257" i="1" l="1"/>
  <c r="L257" i="1" l="1"/>
  <c r="D258" i="1" s="1"/>
  <c r="T258" i="1" s="1"/>
  <c r="J257" i="1"/>
  <c r="B258" i="1" s="1"/>
  <c r="K257" i="1"/>
  <c r="C258" i="1" s="1"/>
  <c r="I258" i="1" l="1"/>
  <c r="L258" i="1" l="1"/>
  <c r="D259" i="1" s="1"/>
  <c r="T259" i="1" s="1"/>
  <c r="N5" i="1" s="1"/>
  <c r="G9" i="4" s="1"/>
  <c r="J258" i="1"/>
  <c r="B259" i="1" s="1"/>
  <c r="K258" i="1"/>
  <c r="C259" i="1" s="1"/>
  <c r="I259" i="1" l="1"/>
  <c r="L259" i="1" l="1"/>
  <c r="K259" i="1"/>
  <c r="J259" i="1"/>
</calcChain>
</file>

<file path=xl/sharedStrings.xml><?xml version="1.0" encoding="utf-8"?>
<sst xmlns="http://schemas.openxmlformats.org/spreadsheetml/2006/main" count="200" uniqueCount="152">
  <si>
    <t>V0=</t>
  </si>
  <si>
    <t>Elevation</t>
  </si>
  <si>
    <t>CD</t>
  </si>
  <si>
    <t>Diameter</t>
  </si>
  <si>
    <t>Mass</t>
  </si>
  <si>
    <t>Relative Wind Direction [degrees]</t>
  </si>
  <si>
    <t>xdot</t>
  </si>
  <si>
    <t>ydot</t>
  </si>
  <si>
    <t>zdot</t>
  </si>
  <si>
    <t>t</t>
  </si>
  <si>
    <t>rho</t>
  </si>
  <si>
    <t>V</t>
  </si>
  <si>
    <t>xdotdot</t>
  </si>
  <si>
    <t>ydotdot</t>
  </si>
  <si>
    <t>zdotdot</t>
  </si>
  <si>
    <t>x</t>
  </si>
  <si>
    <t>y</t>
  </si>
  <si>
    <t>z</t>
  </si>
  <si>
    <t>Time increment</t>
  </si>
  <si>
    <t>Effective area</t>
  </si>
  <si>
    <t>Grav Constant</t>
  </si>
  <si>
    <t>Size</t>
  </si>
  <si>
    <t>K=CD rho/2g</t>
  </si>
  <si>
    <t>100-120</t>
  </si>
  <si>
    <t>Shell Diameter</t>
  </si>
  <si>
    <t>Wind Speed [m/s]</t>
  </si>
  <si>
    <t>Wind Speed (km/h)</t>
  </si>
  <si>
    <t>LOG10(CD)</t>
  </si>
  <si>
    <t>Max Height</t>
  </si>
  <si>
    <t>Wind Direction</t>
  </si>
  <si>
    <t>Max Downrange Carry</t>
  </si>
  <si>
    <t>Max Crossrange Carry</t>
  </si>
  <si>
    <t>ABS y</t>
  </si>
  <si>
    <t>Flight Time</t>
  </si>
  <si>
    <t>Ascent Time</t>
  </si>
  <si>
    <t>0 = tailwind, 180 = headwind, +ve = from right, -ve = from left</t>
  </si>
  <si>
    <t>Mortar Angle from Vertical</t>
  </si>
  <si>
    <t>Height of Mortar AMSL</t>
  </si>
  <si>
    <t>Corrected Wind</t>
  </si>
  <si>
    <t>Terrain Category</t>
  </si>
  <si>
    <t>Terrrain Categories</t>
  </si>
  <si>
    <t>None</t>
  </si>
  <si>
    <t>Input</t>
  </si>
  <si>
    <t>s</t>
  </si>
  <si>
    <t>m</t>
  </si>
  <si>
    <t>(refer AS1170.2)</t>
  </si>
  <si>
    <t>Wind Speed</t>
  </si>
  <si>
    <t>Muzzle Velocity</t>
  </si>
  <si>
    <t>Relative Wind Direction</t>
  </si>
  <si>
    <t>Elevation of Launch Site</t>
  </si>
  <si>
    <t>Output</t>
  </si>
  <si>
    <t>Fuse Delay</t>
  </si>
  <si>
    <t>Burst x</t>
  </si>
  <si>
    <t>Burst y</t>
  </si>
  <si>
    <t>Burst z</t>
  </si>
  <si>
    <t>wxdot</t>
  </si>
  <si>
    <t>wydot</t>
  </si>
  <si>
    <t>4" (100mm)</t>
  </si>
  <si>
    <t>5" (125mm)</t>
  </si>
  <si>
    <t>½" (13mm)</t>
  </si>
  <si>
    <t>6" (150mm)</t>
  </si>
  <si>
    <t>7" (175mm)</t>
  </si>
  <si>
    <t>8" (200mm)</t>
  </si>
  <si>
    <t>10" (250mm)</t>
  </si>
  <si>
    <t>1" (25mm)</t>
  </si>
  <si>
    <t>12" (300mm)</t>
  </si>
  <si>
    <t>1½" (38mm)</t>
  </si>
  <si>
    <t>2" (50mm)</t>
  </si>
  <si>
    <t>2½" (63mm)</t>
  </si>
  <si>
    <t>3" (75mm)</t>
  </si>
  <si>
    <t>Comet?</t>
  </si>
  <si>
    <t>Comet Choices</t>
  </si>
  <si>
    <t>C</t>
  </si>
  <si>
    <t>S</t>
  </si>
  <si>
    <t>Unit Choices</t>
  </si>
  <si>
    <t>I</t>
  </si>
  <si>
    <t>M</t>
  </si>
  <si>
    <t>Imperial?</t>
  </si>
  <si>
    <t>Linear Burning Rate</t>
  </si>
  <si>
    <t>Height all Burnt</t>
  </si>
  <si>
    <t>Time all burnt</t>
  </si>
  <si>
    <t>z all Burnt</t>
  </si>
  <si>
    <t>x all Burnt</t>
  </si>
  <si>
    <t>y all Burnt</t>
  </si>
  <si>
    <r>
      <t>SHELLCALC</t>
    </r>
    <r>
      <rPr>
        <vertAlign val="superscript"/>
        <sz val="12"/>
        <rFont val="Arial"/>
        <family val="2"/>
      </rPr>
      <t>©</t>
    </r>
    <r>
      <rPr>
        <sz val="12"/>
        <rFont val="Arial"/>
        <family val="2"/>
      </rPr>
      <t xml:space="preserve"> is a </t>
    </r>
    <r>
      <rPr>
        <b/>
        <sz val="12"/>
        <rFont val="Arial"/>
        <family val="2"/>
      </rPr>
      <t>freeware</t>
    </r>
    <r>
      <rPr>
        <sz val="12"/>
        <rFont val="Arial"/>
        <family val="2"/>
      </rPr>
      <t xml:space="preserve"> program designed to </t>
    </r>
    <r>
      <rPr>
        <i/>
        <sz val="12"/>
        <rFont val="Arial"/>
        <family val="2"/>
      </rPr>
      <t>assist</t>
    </r>
    <r>
      <rPr>
        <sz val="12"/>
        <rFont val="Arial"/>
        <family val="2"/>
      </rPr>
      <t>:</t>
    </r>
  </si>
  <si>
    <t>Effective Area</t>
  </si>
  <si>
    <t>Inc</t>
  </si>
  <si>
    <t>x val</t>
  </si>
  <si>
    <t>y1 val</t>
  </si>
  <si>
    <t>y2 val</t>
  </si>
  <si>
    <t>z1 val</t>
  </si>
  <si>
    <t>z2 val</t>
  </si>
  <si>
    <t>diam</t>
  </si>
  <si>
    <t>rad</t>
  </si>
  <si>
    <t>cos</t>
  </si>
  <si>
    <t>raw diam</t>
  </si>
  <si>
    <t>met_imp</t>
  </si>
  <si>
    <t>Max offset</t>
  </si>
  <si>
    <t>Drift</t>
  </si>
  <si>
    <t>Typical</t>
  </si>
  <si>
    <t>drift</t>
  </si>
  <si>
    <t>delay</t>
  </si>
  <si>
    <t>Units</t>
  </si>
  <si>
    <t>Type</t>
  </si>
  <si>
    <t>Tumbling/Mortar Drift</t>
  </si>
  <si>
    <t>Metric</t>
  </si>
  <si>
    <t>Imperial</t>
  </si>
  <si>
    <t>Shells</t>
  </si>
  <si>
    <t>Comets</t>
  </si>
  <si>
    <t>Burst Calculations</t>
  </si>
  <si>
    <t>Trajectory Calculations</t>
  </si>
  <si>
    <t>Major</t>
  </si>
  <si>
    <t>Minor</t>
  </si>
  <si>
    <t>Extreme</t>
  </si>
  <si>
    <t>Param 1</t>
  </si>
  <si>
    <t>height of launch</t>
  </si>
  <si>
    <t>m from ground level</t>
  </si>
  <si>
    <t xml:space="preserve">SHELLCALC v4.1 </t>
  </si>
  <si>
    <t>Revision Log</t>
  </si>
  <si>
    <t>JH</t>
  </si>
  <si>
    <t>original progam</t>
  </si>
  <si>
    <t>TS</t>
  </si>
  <si>
    <t>incorporates shell bursts</t>
  </si>
  <si>
    <t>allows firing above ground level</t>
  </si>
  <si>
    <t>1¼" (30mm)</t>
  </si>
  <si>
    <t>1¾" (45mm)</t>
  </si>
  <si>
    <t>more diameters</t>
  </si>
  <si>
    <t>= new or estimated values</t>
  </si>
  <si>
    <t>Aerial Shell/Comet Data</t>
  </si>
  <si>
    <t>Height of launch</t>
  </si>
  <si>
    <r>
      <t xml:space="preserve">M </t>
    </r>
    <r>
      <rPr>
        <sz val="10"/>
        <rFont val="Arial"/>
        <family val="2"/>
      </rPr>
      <t>fireworks operators to plan a display, especially where a risk or hazard assessment is required;</t>
    </r>
  </si>
  <si>
    <r>
      <t>M</t>
    </r>
    <r>
      <rPr>
        <sz val="10"/>
        <rFont val="Arial"/>
        <family val="2"/>
      </rPr>
      <t xml:space="preserve">   fireworks regulators to develop safe distances and establish risk regimes for fireworks displays;</t>
    </r>
  </si>
  <si>
    <r>
      <t>M</t>
    </r>
    <r>
      <rPr>
        <sz val="10"/>
        <rFont val="Arial"/>
        <family val="2"/>
      </rPr>
      <t xml:space="preserve">   enforcement and investigative agencies to predict possible outcomes of "near misses", or to confirm actual incident data, particularly for presentation in court or in investigation reports;</t>
    </r>
  </si>
  <si>
    <r>
      <t>M</t>
    </r>
    <r>
      <rPr>
        <sz val="10"/>
        <rFont val="Arial"/>
        <family val="2"/>
      </rPr>
      <t xml:space="preserve">    fireworks testers, to establish a safe template for test firings; and</t>
    </r>
  </si>
  <si>
    <r>
      <t>M</t>
    </r>
    <r>
      <rPr>
        <sz val="10"/>
        <rFont val="Arial"/>
        <family val="2"/>
      </rPr>
      <t xml:space="preserve">    fireworks manufacturers, to establish safe distances for their products and predict the effect of variable fuse delay times on burst height.</t>
    </r>
  </si>
  <si>
    <r>
      <t>SHELLCALC</t>
    </r>
    <r>
      <rPr>
        <vertAlign val="superscript"/>
        <sz val="10"/>
        <rFont val="Arial"/>
        <family val="2"/>
      </rPr>
      <t>©</t>
    </r>
    <r>
      <rPr>
        <sz val="10"/>
        <rFont val="Arial"/>
        <family val="2"/>
      </rPr>
      <t xml:space="preserve"> is a freeware program and is designed to run on Microsoft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Excel 2007 or later - limited functionality may be available in previous versions of Excel.</t>
    </r>
  </si>
  <si>
    <t>Copies of this program and updates may be obtained directly from the Journal of Pyrotechnics Web-site - click link below</t>
  </si>
  <si>
    <t>http://www.jpyro.com/wp/?p=23</t>
  </si>
  <si>
    <t>degrees</t>
  </si>
  <si>
    <t>Burst Distance (from firing point)</t>
  </si>
  <si>
    <t>Burst Height (from Ground Level)</t>
  </si>
  <si>
    <t>Max Height (from Ground Level)</t>
  </si>
  <si>
    <t>Muzzle Velocity (Calculated)</t>
  </si>
  <si>
    <t>Vo (m/s)</t>
  </si>
  <si>
    <t>s - if known</t>
  </si>
  <si>
    <t>° from vertical</t>
  </si>
  <si>
    <t>Shell data inc Vo from Russell's book</t>
  </si>
  <si>
    <t>Current Version</t>
  </si>
  <si>
    <t>4.1.1</t>
  </si>
  <si>
    <t>4.1.2</t>
  </si>
  <si>
    <r>
      <t xml:space="preserve">Developed by John Harradine, Manly, Queensland, Australia
Additions by Tom Smith, Davas Ltd, UK - effective 21 July 2010.  
See </t>
    </r>
    <r>
      <rPr>
        <b/>
        <sz val="10"/>
        <color theme="3"/>
        <rFont val="Tahoma"/>
        <family val="2"/>
      </rPr>
      <t>http://www.jpyro.com/wp?p=23</t>
    </r>
    <r>
      <rPr>
        <sz val="10"/>
        <color theme="3"/>
        <rFont val="Tahoma"/>
        <family val="2"/>
      </rPr>
      <t xml:space="preserve"> for more details</t>
    </r>
  </si>
  <si>
    <t>ShellCalc© v4.1.2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</si>
</sst>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0"/>
      <name val="Arial"/>
    </font>
    <font>
      <sz val="10"/>
      <color indexed="10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color indexed="12"/>
      <name val="Arial"/>
      <family val="2"/>
    </font>
    <font>
      <sz val="16"/>
      <color indexed="12"/>
      <name val="Arial"/>
      <family val="2"/>
    </font>
    <font>
      <sz val="12"/>
      <color rgb="FF000000"/>
      <name val="Arial"/>
      <family val="2"/>
    </font>
    <font>
      <vertAlign val="superscript"/>
      <sz val="12"/>
      <color rgb="FF000000"/>
      <name val="Arial"/>
      <family val="2"/>
    </font>
    <font>
      <sz val="10"/>
      <color rgb="FF000000"/>
      <name val="Arial"/>
      <family val="2"/>
    </font>
    <font>
      <b/>
      <sz val="20"/>
      <name val="Tahoma"/>
      <family val="2"/>
    </font>
    <font>
      <sz val="20"/>
      <name val="Arial"/>
      <family val="2"/>
    </font>
    <font>
      <b/>
      <sz val="22"/>
      <name val="Tahoma"/>
      <family val="2"/>
    </font>
    <font>
      <sz val="22"/>
      <name val="Arial"/>
      <family val="2"/>
    </font>
    <font>
      <i/>
      <sz val="10"/>
      <name val="Tahoma"/>
      <family val="2"/>
    </font>
    <font>
      <b/>
      <sz val="28"/>
      <color theme="3" tint="-0.249977111117893"/>
      <name val="Tahoma"/>
      <family val="2"/>
    </font>
    <font>
      <sz val="10"/>
      <name val="Wingdings"/>
      <charset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b/>
      <sz val="18"/>
      <color theme="4" tint="-0.249977111117893"/>
      <name val="Arial"/>
      <family val="2"/>
    </font>
    <font>
      <b/>
      <sz val="10"/>
      <name val="Arial"/>
      <family val="2"/>
    </font>
    <font>
      <sz val="10"/>
      <color theme="3"/>
      <name val="Tahoma"/>
      <family val="2"/>
    </font>
    <font>
      <b/>
      <sz val="10"/>
      <color theme="3"/>
      <name val="Tahoma"/>
      <family val="2"/>
    </font>
    <font>
      <sz val="36"/>
      <name val="Tahoma"/>
      <family val="2"/>
    </font>
    <font>
      <b/>
      <sz val="36"/>
      <color theme="4" tint="-0.249977111117893"/>
      <name val="Calibri"/>
      <family val="2"/>
      <scheme val="minor"/>
    </font>
    <font>
      <sz val="11"/>
      <name val="Tahoma"/>
      <family val="2"/>
    </font>
    <font>
      <b/>
      <sz val="11"/>
      <color indexed="12"/>
      <name val="Tahoma"/>
      <family val="2"/>
    </font>
    <font>
      <b/>
      <sz val="11"/>
      <color indexed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3" tint="0.39994506668294322"/>
      </left>
      <right/>
      <top/>
      <bottom/>
      <diagonal/>
    </border>
    <border>
      <left/>
      <right style="thick">
        <color theme="3" tint="0.39994506668294322"/>
      </right>
      <top/>
      <bottom/>
      <diagonal/>
    </border>
    <border>
      <left style="thick">
        <color theme="3" tint="0.39994506668294322"/>
      </left>
      <right/>
      <top/>
      <bottom style="thick">
        <color theme="3" tint="0.39994506668294322"/>
      </bottom>
      <diagonal/>
    </border>
    <border>
      <left/>
      <right/>
      <top/>
      <bottom style="thick">
        <color theme="3" tint="0.39994506668294322"/>
      </bottom>
      <diagonal/>
    </border>
    <border>
      <left/>
      <right style="thick">
        <color theme="3" tint="0.39994506668294322"/>
      </right>
      <top/>
      <bottom style="thick">
        <color theme="3" tint="0.39994506668294322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/>
      <right style="thick">
        <color rgb="FFFFC000"/>
      </right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/>
      <right style="thick">
        <color rgb="FFFFC000"/>
      </right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 style="thick">
        <color theme="3" tint="0.39991454817346722"/>
      </left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/>
      <top style="thick">
        <color theme="3" tint="0.39991454817346722"/>
      </top>
      <bottom style="thick">
        <color theme="3" tint="0.39991454817346722"/>
      </bottom>
      <diagonal/>
    </border>
    <border>
      <left/>
      <right style="thick">
        <color theme="3" tint="0.39991454817346722"/>
      </right>
      <top style="thick">
        <color theme="3" tint="0.39991454817346722"/>
      </top>
      <bottom style="thick">
        <color theme="3" tint="0.39991454817346722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1" fontId="2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2" fontId="0" fillId="0" borderId="0" xfId="0" applyNumberFormat="1"/>
    <xf numFmtId="164" fontId="1" fillId="0" borderId="0" xfId="0" applyNumberFormat="1" applyFont="1"/>
    <xf numFmtId="0" fontId="8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0" xfId="0" applyFont="1"/>
    <xf numFmtId="0" fontId="1" fillId="0" borderId="0" xfId="0" applyFont="1" applyAlignment="1">
      <alignment horizontal="right"/>
    </xf>
    <xf numFmtId="0" fontId="0" fillId="2" borderId="0" xfId="0" applyFill="1"/>
    <xf numFmtId="0" fontId="13" fillId="0" borderId="0" xfId="0" applyFont="1"/>
    <xf numFmtId="0" fontId="14" fillId="0" borderId="0" xfId="0" applyFont="1"/>
    <xf numFmtId="0" fontId="0" fillId="3" borderId="0" xfId="0" applyFill="1"/>
    <xf numFmtId="2" fontId="0" fillId="3" borderId="0" xfId="0" applyNumberFormat="1" applyFill="1"/>
    <xf numFmtId="164" fontId="0" fillId="3" borderId="0" xfId="0" applyNumberFormat="1" applyFill="1"/>
    <xf numFmtId="0" fontId="0" fillId="5" borderId="0" xfId="0" applyFill="1"/>
    <xf numFmtId="0" fontId="0" fillId="6" borderId="0" xfId="0" applyFill="1"/>
    <xf numFmtId="0" fontId="5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 applyFill="1" applyBorder="1"/>
    <xf numFmtId="15" fontId="0" fillId="0" borderId="0" xfId="0" applyNumberFormat="1"/>
    <xf numFmtId="0" fontId="0" fillId="7" borderId="0" xfId="0" applyFill="1"/>
    <xf numFmtId="0" fontId="3" fillId="7" borderId="0" xfId="0" applyFont="1" applyFill="1"/>
    <xf numFmtId="14" fontId="0" fillId="0" borderId="0" xfId="0" applyNumberFormat="1"/>
    <xf numFmtId="0" fontId="3" fillId="0" borderId="0" xfId="0" quotePrefix="1" applyFont="1"/>
    <xf numFmtId="0" fontId="5" fillId="0" borderId="21" xfId="0" applyFont="1" applyBorder="1"/>
    <xf numFmtId="0" fontId="23" fillId="0" borderId="22" xfId="0" applyFont="1" applyBorder="1" applyAlignment="1">
      <alignment horizontal="left"/>
    </xf>
    <xf numFmtId="0" fontId="5" fillId="0" borderId="23" xfId="0" applyFont="1" applyBorder="1"/>
    <xf numFmtId="0" fontId="5" fillId="0" borderId="2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25" xfId="0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7" fillId="0" borderId="0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7" xfId="0" applyFont="1" applyBorder="1" applyAlignment="1">
      <alignment horizontal="right"/>
    </xf>
    <xf numFmtId="0" fontId="5" fillId="0" borderId="28" xfId="0" applyFont="1" applyBorder="1"/>
    <xf numFmtId="0" fontId="0" fillId="11" borderId="21" xfId="0" applyFill="1" applyBorder="1"/>
    <xf numFmtId="0" fontId="0" fillId="11" borderId="22" xfId="0" applyFill="1" applyBorder="1" applyAlignment="1">
      <alignment wrapText="1"/>
    </xf>
    <xf numFmtId="0" fontId="0" fillId="11" borderId="23" xfId="0" applyFill="1" applyBorder="1"/>
    <xf numFmtId="0" fontId="0" fillId="11" borderId="24" xfId="0" applyFill="1" applyBorder="1"/>
    <xf numFmtId="0" fontId="27" fillId="11" borderId="0" xfId="0" applyFont="1" applyFill="1" applyBorder="1" applyAlignment="1">
      <alignment wrapText="1"/>
    </xf>
    <xf numFmtId="0" fontId="0" fillId="11" borderId="25" xfId="0" applyFill="1" applyBorder="1"/>
    <xf numFmtId="0" fontId="0" fillId="11" borderId="0" xfId="0" applyFill="1" applyBorder="1" applyAlignment="1">
      <alignment wrapText="1"/>
    </xf>
    <xf numFmtId="0" fontId="9" fillId="11" borderId="24" xfId="0" applyFont="1" applyFill="1" applyBorder="1"/>
    <xf numFmtId="0" fontId="9" fillId="11" borderId="0" xfId="0" applyFont="1" applyFill="1" applyBorder="1" applyAlignment="1">
      <alignment wrapText="1"/>
    </xf>
    <xf numFmtId="0" fontId="9" fillId="11" borderId="25" xfId="0" applyFont="1" applyFill="1" applyBorder="1"/>
    <xf numFmtId="0" fontId="24" fillId="11" borderId="0" xfId="0" applyFont="1" applyFill="1" applyBorder="1" applyAlignment="1">
      <alignment wrapText="1"/>
    </xf>
    <xf numFmtId="0" fontId="3" fillId="11" borderId="0" xfId="0" applyFont="1" applyFill="1" applyBorder="1" applyAlignment="1">
      <alignment wrapText="1"/>
    </xf>
    <xf numFmtId="0" fontId="26" fillId="11" borderId="0" xfId="1" applyFill="1" applyBorder="1" applyAlignment="1">
      <alignment wrapText="1"/>
    </xf>
    <xf numFmtId="0" fontId="9" fillId="11" borderId="26" xfId="0" applyFont="1" applyFill="1" applyBorder="1"/>
    <xf numFmtId="0" fontId="0" fillId="11" borderId="27" xfId="0" applyFill="1" applyBorder="1" applyAlignment="1">
      <alignment wrapText="1"/>
    </xf>
    <xf numFmtId="0" fontId="9" fillId="11" borderId="28" xfId="0" applyFont="1" applyFill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" xfId="0" applyBorder="1"/>
    <xf numFmtId="0" fontId="0" fillId="0" borderId="0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8" fillId="0" borderId="0" xfId="0" applyFont="1"/>
    <xf numFmtId="0" fontId="28" fillId="0" borderId="0" xfId="0" applyFont="1" applyAlignment="1">
      <alignment horizontal="right"/>
    </xf>
    <xf numFmtId="0" fontId="31" fillId="0" borderId="0" xfId="0" applyFont="1"/>
    <xf numFmtId="0" fontId="33" fillId="9" borderId="2" xfId="0" applyFont="1" applyFill="1" applyBorder="1" applyAlignment="1">
      <alignment horizontal="right" vertical="center"/>
    </xf>
    <xf numFmtId="0" fontId="34" fillId="9" borderId="0" xfId="0" applyFont="1" applyFill="1" applyBorder="1" applyAlignment="1" applyProtection="1">
      <alignment horizontal="right" vertical="center"/>
      <protection locked="0"/>
    </xf>
    <xf numFmtId="0" fontId="5" fillId="9" borderId="3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3" fillId="4" borderId="10" xfId="0" applyFont="1" applyFill="1" applyBorder="1" applyAlignment="1">
      <alignment horizontal="right" vertical="center"/>
    </xf>
    <xf numFmtId="1" fontId="35" fillId="4" borderId="0" xfId="0" applyNumberFormat="1" applyFont="1" applyFill="1" applyBorder="1" applyAlignment="1">
      <alignment vertical="center"/>
    </xf>
    <xf numFmtId="0" fontId="33" fillId="4" borderId="11" xfId="0" applyFont="1" applyFill="1" applyBorder="1" applyAlignment="1">
      <alignment vertical="center"/>
    </xf>
    <xf numFmtId="1" fontId="33" fillId="9" borderId="2" xfId="0" applyNumberFormat="1" applyFont="1" applyFill="1" applyBorder="1" applyAlignment="1">
      <alignment horizontal="right" vertical="center"/>
    </xf>
    <xf numFmtId="1" fontId="7" fillId="9" borderId="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3" fillId="4" borderId="7" xfId="0" applyFont="1" applyFill="1" applyBorder="1" applyAlignment="1">
      <alignment horizontal="right" vertical="center"/>
    </xf>
    <xf numFmtId="1" fontId="35" fillId="4" borderId="8" xfId="0" applyNumberFormat="1" applyFont="1" applyFill="1" applyBorder="1" applyAlignment="1">
      <alignment vertical="center"/>
    </xf>
    <xf numFmtId="0" fontId="33" fillId="4" borderId="9" xfId="0" applyFont="1" applyFill="1" applyBorder="1" applyAlignment="1">
      <alignment vertical="center"/>
    </xf>
    <xf numFmtId="0" fontId="7" fillId="9" borderId="3" xfId="0" applyFont="1" applyFill="1" applyBorder="1" applyAlignment="1">
      <alignment vertical="center"/>
    </xf>
    <xf numFmtId="0" fontId="34" fillId="9" borderId="0" xfId="0" applyFont="1" applyFill="1" applyBorder="1" applyAlignment="1" applyProtection="1">
      <alignment vertical="center"/>
      <protection locked="0"/>
    </xf>
    <xf numFmtId="0" fontId="22" fillId="9" borderId="3" xfId="0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164" fontId="35" fillId="4" borderId="0" xfId="0" applyNumberFormat="1" applyFont="1" applyFill="1" applyBorder="1" applyAlignment="1">
      <alignment vertical="center"/>
    </xf>
    <xf numFmtId="0" fontId="33" fillId="4" borderId="11" xfId="0" quotePrefix="1" applyFont="1" applyFill="1" applyBorder="1" applyAlignment="1">
      <alignment vertical="center"/>
    </xf>
    <xf numFmtId="0" fontId="22" fillId="9" borderId="3" xfId="0" applyFont="1" applyFill="1" applyBorder="1" applyAlignment="1">
      <alignment vertical="center" wrapText="1"/>
    </xf>
    <xf numFmtId="0" fontId="33" fillId="9" borderId="4" xfId="0" applyFont="1" applyFill="1" applyBorder="1" applyAlignment="1">
      <alignment horizontal="right" vertical="center"/>
    </xf>
    <xf numFmtId="0" fontId="34" fillId="9" borderId="5" xfId="0" applyFont="1" applyFill="1" applyBorder="1" applyAlignment="1" applyProtection="1">
      <alignment horizontal="right" vertical="center"/>
      <protection locked="0"/>
    </xf>
    <xf numFmtId="0" fontId="22" fillId="9" borderId="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3" fillId="4" borderId="12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vertical="center"/>
    </xf>
    <xf numFmtId="0" fontId="33" fillId="4" borderId="14" xfId="0" applyFont="1" applyFill="1" applyBorder="1" applyAlignment="1">
      <alignment vertical="center"/>
    </xf>
    <xf numFmtId="0" fontId="20" fillId="8" borderId="15" xfId="0" applyFont="1" applyFill="1" applyBorder="1" applyAlignment="1">
      <alignment horizontal="center"/>
    </xf>
    <xf numFmtId="0" fontId="21" fillId="8" borderId="16" xfId="0" applyFont="1" applyFill="1" applyBorder="1" applyAlignment="1">
      <alignment horizontal="center"/>
    </xf>
    <xf numFmtId="0" fontId="21" fillId="8" borderId="17" xfId="0" applyFont="1" applyFill="1" applyBorder="1" applyAlignment="1">
      <alignment horizontal="center"/>
    </xf>
    <xf numFmtId="0" fontId="18" fillId="10" borderId="18" xfId="0" applyFont="1" applyFill="1" applyBorder="1" applyAlignment="1">
      <alignment horizontal="center"/>
    </xf>
    <xf numFmtId="0" fontId="19" fillId="10" borderId="19" xfId="0" applyFont="1" applyFill="1" applyBorder="1" applyAlignment="1">
      <alignment horizontal="center"/>
    </xf>
    <xf numFmtId="0" fontId="19" fillId="10" borderId="20" xfId="0" applyFont="1" applyFill="1" applyBorder="1" applyAlignment="1">
      <alignment horizontal="center"/>
    </xf>
    <xf numFmtId="0" fontId="32" fillId="0" borderId="22" xfId="1" applyFont="1" applyBorder="1" applyAlignment="1">
      <alignment horizontal="left" vertical="center"/>
    </xf>
    <xf numFmtId="1" fontId="29" fillId="0" borderId="0" xfId="0" applyNumberFormat="1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Trajectory</a:t>
            </a:r>
            <a:endParaRPr lang="en-GB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endParaRP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(not to scale)</a:t>
            </a:r>
          </a:p>
        </c:rich>
      </c:tx>
      <c:layout>
        <c:manualLayout>
          <c:xMode val="edge"/>
          <c:yMode val="edge"/>
          <c:x val="0.4508974882717483"/>
          <c:y val="5.35895991370463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963462858088824E-2"/>
          <c:y val="0.14067796610169492"/>
          <c:w val="0.85067779548919564"/>
          <c:h val="0.63793589861167521"/>
        </c:manualLayout>
      </c:layout>
      <c:scatterChart>
        <c:scatterStyle val="smoothMarker"/>
        <c:varyColors val="0"/>
        <c:ser>
          <c:idx val="0"/>
          <c:order val="0"/>
          <c:tx>
            <c:v>Trajectory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Calculations!$M$30:$M$259</c:f>
              <c:numCache>
                <c:formatCode>General</c:formatCode>
                <c:ptCount val="230"/>
                <c:pt idx="0">
                  <c:v>0</c:v>
                </c:pt>
                <c:pt idx="1">
                  <c:v>6.3245997626989912</c:v>
                </c:pt>
                <c:pt idx="2">
                  <c:v>11.619564126399762</c:v>
                </c:pt>
                <c:pt idx="3">
                  <c:v>16.144517919385287</c:v>
                </c:pt>
                <c:pt idx="4">
                  <c:v>20.067523330333977</c:v>
                </c:pt>
                <c:pt idx="5">
                  <c:v>23.504432133669386</c:v>
                </c:pt>
                <c:pt idx="6">
                  <c:v>26.538852016681115</c:v>
                </c:pt>
                <c:pt idx="7">
                  <c:v>29.233272560405418</c:v>
                </c:pt>
                <c:pt idx="8">
                  <c:v>31.635711124181505</c:v>
                </c:pt>
                <c:pt idx="9">
                  <c:v>33.783902476224988</c:v>
                </c:pt>
                <c:pt idx="10">
                  <c:v>35.708056635391245</c:v>
                </c:pt>
                <c:pt idx="11">
                  <c:v>37.432739918829398</c:v>
                </c:pt>
                <c:pt idx="12">
                  <c:v>38.978196782023382</c:v>
                </c:pt>
                <c:pt idx="13">
                  <c:v>40.361302585409547</c:v>
                </c:pt>
                <c:pt idx="14">
                  <c:v>41.596265513492845</c:v>
                </c:pt>
                <c:pt idx="15">
                  <c:v>42.695153554157471</c:v>
                </c:pt>
                <c:pt idx="16">
                  <c:v>43.668296612971709</c:v>
                </c:pt>
                <c:pt idx="17">
                  <c:v>44.524597542535446</c:v>
                </c:pt>
                <c:pt idx="18">
                  <c:v>45.271775264807516</c:v>
                </c:pt>
                <c:pt idx="19">
                  <c:v>45.916556036222531</c:v>
                </c:pt>
                <c:pt idx="20">
                  <c:v>46.46482390849188</c:v>
                </c:pt>
                <c:pt idx="21">
                  <c:v>46.921737695700514</c:v>
                </c:pt>
                <c:pt idx="22">
                  <c:v>47.291818603068705</c:v>
                </c:pt>
                <c:pt idx="23">
                  <c:v>47.579009419951589</c:v>
                </c:pt>
                <c:pt idx="24">
                  <c:v>47.786701786561039</c:v>
                </c:pt>
                <c:pt idx="25">
                  <c:v>47.917720306202668</c:v>
                </c:pt>
                <c:pt idx="26">
                  <c:v>47.974235392591467</c:v>
                </c:pt>
                <c:pt idx="27">
                  <c:v>47.957532391373427</c:v>
                </c:pt>
                <c:pt idx="28">
                  <c:v>47.86742082814272</c:v>
                </c:pt>
                <c:pt idx="29">
                  <c:v>47.700436342755438</c:v>
                </c:pt>
                <c:pt idx="30">
                  <c:v>47.441050008873276</c:v>
                </c:pt>
                <c:pt idx="31">
                  <c:v>47.441050008873276</c:v>
                </c:pt>
                <c:pt idx="32">
                  <c:v>47.441050008873276</c:v>
                </c:pt>
                <c:pt idx="33">
                  <c:v>47.441050008873276</c:v>
                </c:pt>
                <c:pt idx="34">
                  <c:v>47.441050008873276</c:v>
                </c:pt>
                <c:pt idx="35">
                  <c:v>47.441050008873276</c:v>
                </c:pt>
                <c:pt idx="36">
                  <c:v>47.441050008873276</c:v>
                </c:pt>
                <c:pt idx="37">
                  <c:v>47.441050008873276</c:v>
                </c:pt>
                <c:pt idx="38">
                  <c:v>47.441050008873276</c:v>
                </c:pt>
                <c:pt idx="39">
                  <c:v>47.441050008873276</c:v>
                </c:pt>
                <c:pt idx="40">
                  <c:v>47.441050008873276</c:v>
                </c:pt>
                <c:pt idx="41">
                  <c:v>47.441050008873276</c:v>
                </c:pt>
                <c:pt idx="42">
                  <c:v>47.441050008873276</c:v>
                </c:pt>
                <c:pt idx="43">
                  <c:v>47.441050008873276</c:v>
                </c:pt>
                <c:pt idx="44">
                  <c:v>47.441050008873276</c:v>
                </c:pt>
                <c:pt idx="45">
                  <c:v>47.441050008873276</c:v>
                </c:pt>
                <c:pt idx="46">
                  <c:v>47.441050008873276</c:v>
                </c:pt>
                <c:pt idx="47">
                  <c:v>47.441050008873276</c:v>
                </c:pt>
                <c:pt idx="48">
                  <c:v>47.441050008873276</c:v>
                </c:pt>
                <c:pt idx="49">
                  <c:v>47.441050008873276</c:v>
                </c:pt>
                <c:pt idx="50">
                  <c:v>47.441050008873276</c:v>
                </c:pt>
                <c:pt idx="51">
                  <c:v>47.441050008873276</c:v>
                </c:pt>
                <c:pt idx="52">
                  <c:v>47.441050008873276</c:v>
                </c:pt>
                <c:pt idx="53">
                  <c:v>47.441050008873276</c:v>
                </c:pt>
                <c:pt idx="54">
                  <c:v>47.441050008873276</c:v>
                </c:pt>
                <c:pt idx="55">
                  <c:v>47.441050008873276</c:v>
                </c:pt>
                <c:pt idx="56">
                  <c:v>47.441050008873276</c:v>
                </c:pt>
                <c:pt idx="57">
                  <c:v>47.441050008873276</c:v>
                </c:pt>
                <c:pt idx="58">
                  <c:v>47.441050008873276</c:v>
                </c:pt>
                <c:pt idx="59">
                  <c:v>47.441050008873276</c:v>
                </c:pt>
                <c:pt idx="60">
                  <c:v>47.441050008873276</c:v>
                </c:pt>
                <c:pt idx="61">
                  <c:v>47.441050008873276</c:v>
                </c:pt>
                <c:pt idx="62">
                  <c:v>47.441050008873276</c:v>
                </c:pt>
                <c:pt idx="63">
                  <c:v>47.441050008873276</c:v>
                </c:pt>
                <c:pt idx="64">
                  <c:v>47.441050008873276</c:v>
                </c:pt>
                <c:pt idx="65">
                  <c:v>47.441050008873276</c:v>
                </c:pt>
                <c:pt idx="66">
                  <c:v>47.441050008873276</c:v>
                </c:pt>
                <c:pt idx="67">
                  <c:v>47.441050008873276</c:v>
                </c:pt>
                <c:pt idx="68">
                  <c:v>47.441050008873276</c:v>
                </c:pt>
                <c:pt idx="69">
                  <c:v>47.441050008873276</c:v>
                </c:pt>
                <c:pt idx="70">
                  <c:v>47.441050008873276</c:v>
                </c:pt>
                <c:pt idx="71">
                  <c:v>47.441050008873276</c:v>
                </c:pt>
                <c:pt idx="72">
                  <c:v>47.441050008873276</c:v>
                </c:pt>
                <c:pt idx="73">
                  <c:v>47.441050008873276</c:v>
                </c:pt>
                <c:pt idx="74">
                  <c:v>47.441050008873276</c:v>
                </c:pt>
                <c:pt idx="75">
                  <c:v>47.441050008873276</c:v>
                </c:pt>
                <c:pt idx="76">
                  <c:v>47.441050008873276</c:v>
                </c:pt>
                <c:pt idx="77">
                  <c:v>47.441050008873276</c:v>
                </c:pt>
                <c:pt idx="78">
                  <c:v>47.441050008873276</c:v>
                </c:pt>
                <c:pt idx="79">
                  <c:v>47.441050008873276</c:v>
                </c:pt>
                <c:pt idx="80">
                  <c:v>47.441050008873276</c:v>
                </c:pt>
                <c:pt idx="81">
                  <c:v>47.441050008873276</c:v>
                </c:pt>
                <c:pt idx="82">
                  <c:v>47.441050008873276</c:v>
                </c:pt>
                <c:pt idx="83">
                  <c:v>47.441050008873276</c:v>
                </c:pt>
                <c:pt idx="84">
                  <c:v>47.441050008873276</c:v>
                </c:pt>
                <c:pt idx="85">
                  <c:v>47.441050008873276</c:v>
                </c:pt>
                <c:pt idx="86">
                  <c:v>47.441050008873276</c:v>
                </c:pt>
                <c:pt idx="87">
                  <c:v>47.441050008873276</c:v>
                </c:pt>
                <c:pt idx="88">
                  <c:v>47.441050008873276</c:v>
                </c:pt>
                <c:pt idx="89">
                  <c:v>47.441050008873276</c:v>
                </c:pt>
                <c:pt idx="90">
                  <c:v>47.441050008873276</c:v>
                </c:pt>
                <c:pt idx="91">
                  <c:v>47.441050008873276</c:v>
                </c:pt>
                <c:pt idx="92">
                  <c:v>47.441050008873276</c:v>
                </c:pt>
                <c:pt idx="93">
                  <c:v>47.441050008873276</c:v>
                </c:pt>
                <c:pt idx="94">
                  <c:v>47.441050008873276</c:v>
                </c:pt>
                <c:pt idx="95">
                  <c:v>47.441050008873276</c:v>
                </c:pt>
                <c:pt idx="96">
                  <c:v>47.441050008873276</c:v>
                </c:pt>
                <c:pt idx="97">
                  <c:v>47.441050008873276</c:v>
                </c:pt>
                <c:pt idx="98">
                  <c:v>47.441050008873276</c:v>
                </c:pt>
                <c:pt idx="99">
                  <c:v>47.441050008873276</c:v>
                </c:pt>
                <c:pt idx="100">
                  <c:v>47.441050008873276</c:v>
                </c:pt>
                <c:pt idx="101">
                  <c:v>47.441050008873276</c:v>
                </c:pt>
                <c:pt idx="102">
                  <c:v>47.441050008873276</c:v>
                </c:pt>
                <c:pt idx="103">
                  <c:v>47.441050008873276</c:v>
                </c:pt>
                <c:pt idx="104">
                  <c:v>47.441050008873276</c:v>
                </c:pt>
                <c:pt idx="105">
                  <c:v>47.441050008873276</c:v>
                </c:pt>
                <c:pt idx="106">
                  <c:v>47.441050008873276</c:v>
                </c:pt>
                <c:pt idx="107">
                  <c:v>47.441050008873276</c:v>
                </c:pt>
                <c:pt idx="108">
                  <c:v>47.441050008873276</c:v>
                </c:pt>
                <c:pt idx="109">
                  <c:v>47.441050008873276</c:v>
                </c:pt>
                <c:pt idx="110">
                  <c:v>47.441050008873276</c:v>
                </c:pt>
                <c:pt idx="111">
                  <c:v>47.441050008873276</c:v>
                </c:pt>
                <c:pt idx="112">
                  <c:v>47.441050008873276</c:v>
                </c:pt>
                <c:pt idx="113">
                  <c:v>47.441050008873276</c:v>
                </c:pt>
                <c:pt idx="114">
                  <c:v>47.441050008873276</c:v>
                </c:pt>
                <c:pt idx="115">
                  <c:v>47.441050008873276</c:v>
                </c:pt>
                <c:pt idx="116">
                  <c:v>47.441050008873276</c:v>
                </c:pt>
                <c:pt idx="117">
                  <c:v>47.441050008873276</c:v>
                </c:pt>
                <c:pt idx="118">
                  <c:v>47.441050008873276</c:v>
                </c:pt>
                <c:pt idx="119">
                  <c:v>47.441050008873276</c:v>
                </c:pt>
                <c:pt idx="120">
                  <c:v>47.441050008873276</c:v>
                </c:pt>
                <c:pt idx="121">
                  <c:v>47.441050008873276</c:v>
                </c:pt>
                <c:pt idx="122">
                  <c:v>47.441050008873276</c:v>
                </c:pt>
                <c:pt idx="123">
                  <c:v>47.441050008873276</c:v>
                </c:pt>
                <c:pt idx="124">
                  <c:v>47.441050008873276</c:v>
                </c:pt>
                <c:pt idx="125">
                  <c:v>47.441050008873276</c:v>
                </c:pt>
                <c:pt idx="126">
                  <c:v>47.441050008873276</c:v>
                </c:pt>
                <c:pt idx="127">
                  <c:v>47.441050008873276</c:v>
                </c:pt>
                <c:pt idx="128">
                  <c:v>47.441050008873276</c:v>
                </c:pt>
                <c:pt idx="129">
                  <c:v>47.441050008873276</c:v>
                </c:pt>
                <c:pt idx="130">
                  <c:v>47.441050008873276</c:v>
                </c:pt>
                <c:pt idx="131">
                  <c:v>47.441050008873276</c:v>
                </c:pt>
                <c:pt idx="132">
                  <c:v>47.441050008873276</c:v>
                </c:pt>
                <c:pt idx="133">
                  <c:v>47.441050008873276</c:v>
                </c:pt>
                <c:pt idx="134">
                  <c:v>47.441050008873276</c:v>
                </c:pt>
                <c:pt idx="135">
                  <c:v>47.441050008873276</c:v>
                </c:pt>
                <c:pt idx="136">
                  <c:v>47.441050008873276</c:v>
                </c:pt>
                <c:pt idx="137">
                  <c:v>47.441050008873276</c:v>
                </c:pt>
                <c:pt idx="138">
                  <c:v>47.441050008873276</c:v>
                </c:pt>
                <c:pt idx="139">
                  <c:v>47.441050008873276</c:v>
                </c:pt>
                <c:pt idx="140">
                  <c:v>47.441050008873276</c:v>
                </c:pt>
                <c:pt idx="141">
                  <c:v>47.441050008873276</c:v>
                </c:pt>
                <c:pt idx="142">
                  <c:v>47.441050008873276</c:v>
                </c:pt>
                <c:pt idx="143">
                  <c:v>47.441050008873276</c:v>
                </c:pt>
                <c:pt idx="144">
                  <c:v>47.441050008873276</c:v>
                </c:pt>
                <c:pt idx="145">
                  <c:v>47.441050008873276</c:v>
                </c:pt>
                <c:pt idx="146">
                  <c:v>47.441050008873276</c:v>
                </c:pt>
                <c:pt idx="147">
                  <c:v>47.441050008873276</c:v>
                </c:pt>
                <c:pt idx="148">
                  <c:v>47.441050008873276</c:v>
                </c:pt>
                <c:pt idx="149">
                  <c:v>47.441050008873276</c:v>
                </c:pt>
                <c:pt idx="150">
                  <c:v>47.441050008873276</c:v>
                </c:pt>
                <c:pt idx="151">
                  <c:v>47.441050008873276</c:v>
                </c:pt>
                <c:pt idx="152">
                  <c:v>47.441050008873276</c:v>
                </c:pt>
                <c:pt idx="153">
                  <c:v>47.441050008873276</c:v>
                </c:pt>
                <c:pt idx="154">
                  <c:v>47.441050008873276</c:v>
                </c:pt>
                <c:pt idx="155">
                  <c:v>47.441050008873276</c:v>
                </c:pt>
                <c:pt idx="156">
                  <c:v>47.441050008873276</c:v>
                </c:pt>
                <c:pt idx="157">
                  <c:v>47.441050008873276</c:v>
                </c:pt>
                <c:pt idx="158">
                  <c:v>47.441050008873276</c:v>
                </c:pt>
                <c:pt idx="159">
                  <c:v>47.441050008873276</c:v>
                </c:pt>
                <c:pt idx="160">
                  <c:v>47.441050008873276</c:v>
                </c:pt>
                <c:pt idx="161">
                  <c:v>47.441050008873276</c:v>
                </c:pt>
                <c:pt idx="162">
                  <c:v>47.441050008873276</c:v>
                </c:pt>
                <c:pt idx="163">
                  <c:v>47.441050008873276</c:v>
                </c:pt>
                <c:pt idx="164">
                  <c:v>47.441050008873276</c:v>
                </c:pt>
                <c:pt idx="165">
                  <c:v>47.441050008873276</c:v>
                </c:pt>
                <c:pt idx="166">
                  <c:v>47.441050008873276</c:v>
                </c:pt>
                <c:pt idx="167">
                  <c:v>47.441050008873276</c:v>
                </c:pt>
                <c:pt idx="168">
                  <c:v>47.441050008873276</c:v>
                </c:pt>
                <c:pt idx="169">
                  <c:v>47.441050008873276</c:v>
                </c:pt>
                <c:pt idx="170">
                  <c:v>47.441050008873276</c:v>
                </c:pt>
                <c:pt idx="171">
                  <c:v>47.441050008873276</c:v>
                </c:pt>
                <c:pt idx="172">
                  <c:v>47.441050008873276</c:v>
                </c:pt>
                <c:pt idx="173">
                  <c:v>47.441050008873276</c:v>
                </c:pt>
                <c:pt idx="174">
                  <c:v>47.441050008873276</c:v>
                </c:pt>
                <c:pt idx="175">
                  <c:v>47.441050008873276</c:v>
                </c:pt>
                <c:pt idx="176">
                  <c:v>47.441050008873276</c:v>
                </c:pt>
                <c:pt idx="177">
                  <c:v>47.441050008873276</c:v>
                </c:pt>
                <c:pt idx="178">
                  <c:v>47.441050008873276</c:v>
                </c:pt>
                <c:pt idx="179">
                  <c:v>47.441050008873276</c:v>
                </c:pt>
                <c:pt idx="180">
                  <c:v>47.441050008873276</c:v>
                </c:pt>
                <c:pt idx="181">
                  <c:v>47.441050008873276</c:v>
                </c:pt>
                <c:pt idx="182">
                  <c:v>47.441050008873276</c:v>
                </c:pt>
                <c:pt idx="183">
                  <c:v>47.441050008873276</c:v>
                </c:pt>
                <c:pt idx="184">
                  <c:v>47.441050008873276</c:v>
                </c:pt>
                <c:pt idx="185">
                  <c:v>47.441050008873276</c:v>
                </c:pt>
                <c:pt idx="186">
                  <c:v>47.441050008873276</c:v>
                </c:pt>
                <c:pt idx="187">
                  <c:v>47.441050008873276</c:v>
                </c:pt>
                <c:pt idx="188">
                  <c:v>47.441050008873276</c:v>
                </c:pt>
                <c:pt idx="189">
                  <c:v>47.441050008873276</c:v>
                </c:pt>
                <c:pt idx="190">
                  <c:v>47.441050008873276</c:v>
                </c:pt>
                <c:pt idx="191">
                  <c:v>47.441050008873276</c:v>
                </c:pt>
                <c:pt idx="192">
                  <c:v>47.441050008873276</c:v>
                </c:pt>
                <c:pt idx="193">
                  <c:v>47.441050008873276</c:v>
                </c:pt>
                <c:pt idx="194">
                  <c:v>47.441050008873276</c:v>
                </c:pt>
                <c:pt idx="195">
                  <c:v>47.441050008873276</c:v>
                </c:pt>
                <c:pt idx="196">
                  <c:v>47.441050008873276</c:v>
                </c:pt>
                <c:pt idx="197">
                  <c:v>47.441050008873276</c:v>
                </c:pt>
                <c:pt idx="198">
                  <c:v>47.441050008873276</c:v>
                </c:pt>
                <c:pt idx="199">
                  <c:v>47.441050008873276</c:v>
                </c:pt>
                <c:pt idx="200">
                  <c:v>47.441050008873276</c:v>
                </c:pt>
                <c:pt idx="201">
                  <c:v>47.441050008873276</c:v>
                </c:pt>
                <c:pt idx="202">
                  <c:v>47.441050008873276</c:v>
                </c:pt>
                <c:pt idx="203">
                  <c:v>47.441050008873276</c:v>
                </c:pt>
                <c:pt idx="204">
                  <c:v>47.441050008873276</c:v>
                </c:pt>
                <c:pt idx="205">
                  <c:v>47.441050008873276</c:v>
                </c:pt>
                <c:pt idx="206">
                  <c:v>47.441050008873276</c:v>
                </c:pt>
                <c:pt idx="207">
                  <c:v>47.441050008873276</c:v>
                </c:pt>
                <c:pt idx="208">
                  <c:v>47.441050008873276</c:v>
                </c:pt>
                <c:pt idx="209">
                  <c:v>47.441050008873276</c:v>
                </c:pt>
                <c:pt idx="210">
                  <c:v>47.441050008873276</c:v>
                </c:pt>
                <c:pt idx="211">
                  <c:v>47.441050008873276</c:v>
                </c:pt>
                <c:pt idx="212">
                  <c:v>47.441050008873276</c:v>
                </c:pt>
                <c:pt idx="213">
                  <c:v>47.441050008873276</c:v>
                </c:pt>
                <c:pt idx="214">
                  <c:v>47.441050008873276</c:v>
                </c:pt>
                <c:pt idx="215">
                  <c:v>47.441050008873276</c:v>
                </c:pt>
                <c:pt idx="216">
                  <c:v>47.441050008873276</c:v>
                </c:pt>
                <c:pt idx="217">
                  <c:v>47.441050008873276</c:v>
                </c:pt>
                <c:pt idx="218">
                  <c:v>47.441050008873276</c:v>
                </c:pt>
                <c:pt idx="219">
                  <c:v>47.441050008873276</c:v>
                </c:pt>
                <c:pt idx="220">
                  <c:v>47.441050008873276</c:v>
                </c:pt>
                <c:pt idx="221">
                  <c:v>47.441050008873276</c:v>
                </c:pt>
                <c:pt idx="222">
                  <c:v>47.441050008873276</c:v>
                </c:pt>
                <c:pt idx="223">
                  <c:v>47.441050008873276</c:v>
                </c:pt>
                <c:pt idx="224">
                  <c:v>47.441050008873276</c:v>
                </c:pt>
                <c:pt idx="225">
                  <c:v>47.441050008873276</c:v>
                </c:pt>
                <c:pt idx="226">
                  <c:v>47.441050008873276</c:v>
                </c:pt>
                <c:pt idx="227">
                  <c:v>47.441050008873276</c:v>
                </c:pt>
                <c:pt idx="228">
                  <c:v>47.441050008873276</c:v>
                </c:pt>
                <c:pt idx="229">
                  <c:v>47.441050008873276</c:v>
                </c:pt>
              </c:numCache>
            </c:numRef>
          </c:xVal>
          <c:yVal>
            <c:numRef>
              <c:f>Calculations!$P$30:$P$259</c:f>
              <c:numCache>
                <c:formatCode>General</c:formatCode>
                <c:ptCount val="230"/>
                <c:pt idx="0">
                  <c:v>140</c:v>
                </c:pt>
                <c:pt idx="1">
                  <c:v>136.2105075107909</c:v>
                </c:pt>
                <c:pt idx="2">
                  <c:v>132.90456234593631</c:v>
                </c:pt>
                <c:pt idx="3">
                  <c:v>129.94886309114372</c:v>
                </c:pt>
                <c:pt idx="4">
                  <c:v>127.2576367796062</c:v>
                </c:pt>
                <c:pt idx="5">
                  <c:v>124.77222309598358</c:v>
                </c:pt>
                <c:pt idx="6">
                  <c:v>122.45073014411001</c:v>
                </c:pt>
                <c:pt idx="7">
                  <c:v>120.26228001716075</c:v>
                </c:pt>
                <c:pt idx="8">
                  <c:v>118.18357932356599</c:v>
                </c:pt>
                <c:pt idx="9">
                  <c:v>116.19676416976743</c:v>
                </c:pt>
                <c:pt idx="10">
                  <c:v>114.28798823558003</c:v>
                </c:pt>
                <c:pt idx="11">
                  <c:v>112.44646633963453</c:v>
                </c:pt>
                <c:pt idx="12">
                  <c:v>110.66380913345056</c:v>
                </c:pt>
                <c:pt idx="13">
                  <c:v>108.93355074302028</c:v>
                </c:pt>
                <c:pt idx="14">
                  <c:v>107.25080857062153</c:v>
                </c:pt>
                <c:pt idx="15">
                  <c:v>105.61203657025065</c:v>
                </c:pt>
                <c:pt idx="16">
                  <c:v>104.01484694672251</c:v>
                </c:pt>
                <c:pt idx="17">
                  <c:v>102.45788404968449</c:v>
                </c:pt>
                <c:pt idx="18">
                  <c:v>100.94074030680696</c:v>
                </c:pt>
                <c:pt idx="19">
                  <c:v>99.46390863985998</c:v>
                </c:pt>
                <c:pt idx="20">
                  <c:v>98.028769849926093</c:v>
                </c:pt>
                <c:pt idx="21">
                  <c:v>96.637617807460686</c:v>
                </c:pt>
                <c:pt idx="22">
                  <c:v>95.293731085194452</c:v>
                </c:pt>
                <c:pt idx="23">
                  <c:v>94.001508940649785</c:v>
                </c:pt>
                <c:pt idx="24">
                  <c:v>92.766706527239052</c:v>
                </c:pt>
                <c:pt idx="25">
                  <c:v>91.596839029851111</c:v>
                </c:pt>
                <c:pt idx="26">
                  <c:v>90.501904596070304</c:v>
                </c:pt>
                <c:pt idx="27">
                  <c:v>89.495788349262583</c:v>
                </c:pt>
                <c:pt idx="28">
                  <c:v>88.599392126998069</c:v>
                </c:pt>
                <c:pt idx="29">
                  <c:v>87.849491369032165</c:v>
                </c:pt>
                <c:pt idx="30">
                  <c:v>87.340100442375913</c:v>
                </c:pt>
                <c:pt idx="31">
                  <c:v>87.340100442375913</c:v>
                </c:pt>
                <c:pt idx="32">
                  <c:v>87.340100442375913</c:v>
                </c:pt>
                <c:pt idx="33">
                  <c:v>87.340100442375913</c:v>
                </c:pt>
                <c:pt idx="34">
                  <c:v>87.340100442375913</c:v>
                </c:pt>
                <c:pt idx="35">
                  <c:v>87.340100442375913</c:v>
                </c:pt>
                <c:pt idx="36">
                  <c:v>87.340100442375913</c:v>
                </c:pt>
                <c:pt idx="37">
                  <c:v>87.340100442375913</c:v>
                </c:pt>
                <c:pt idx="38">
                  <c:v>87.340100442375913</c:v>
                </c:pt>
                <c:pt idx="39">
                  <c:v>87.340100442375913</c:v>
                </c:pt>
                <c:pt idx="40">
                  <c:v>87.340100442375913</c:v>
                </c:pt>
                <c:pt idx="41">
                  <c:v>87.340100442375913</c:v>
                </c:pt>
                <c:pt idx="42">
                  <c:v>87.340100442375913</c:v>
                </c:pt>
                <c:pt idx="43">
                  <c:v>87.340100442375913</c:v>
                </c:pt>
                <c:pt idx="44">
                  <c:v>87.340100442375913</c:v>
                </c:pt>
                <c:pt idx="45">
                  <c:v>87.340100442375913</c:v>
                </c:pt>
                <c:pt idx="46">
                  <c:v>87.340100442375913</c:v>
                </c:pt>
                <c:pt idx="47">
                  <c:v>87.340100442375913</c:v>
                </c:pt>
                <c:pt idx="48">
                  <c:v>87.340100442375913</c:v>
                </c:pt>
                <c:pt idx="49">
                  <c:v>87.340100442375913</c:v>
                </c:pt>
                <c:pt idx="50">
                  <c:v>87.340100442375913</c:v>
                </c:pt>
                <c:pt idx="51">
                  <c:v>87.340100442375913</c:v>
                </c:pt>
                <c:pt idx="52">
                  <c:v>87.340100442375913</c:v>
                </c:pt>
                <c:pt idx="53">
                  <c:v>87.340100442375913</c:v>
                </c:pt>
                <c:pt idx="54">
                  <c:v>87.340100442375913</c:v>
                </c:pt>
                <c:pt idx="55">
                  <c:v>87.340100442375913</c:v>
                </c:pt>
                <c:pt idx="56">
                  <c:v>87.340100442375913</c:v>
                </c:pt>
                <c:pt idx="57">
                  <c:v>87.340100442375913</c:v>
                </c:pt>
                <c:pt idx="58">
                  <c:v>87.340100442375913</c:v>
                </c:pt>
                <c:pt idx="59">
                  <c:v>87.340100442375913</c:v>
                </c:pt>
                <c:pt idx="60">
                  <c:v>87.340100442375913</c:v>
                </c:pt>
                <c:pt idx="61">
                  <c:v>87.340100442375913</c:v>
                </c:pt>
                <c:pt idx="62">
                  <c:v>87.340100442375913</c:v>
                </c:pt>
                <c:pt idx="63">
                  <c:v>87.340100442375913</c:v>
                </c:pt>
                <c:pt idx="64">
                  <c:v>87.340100442375913</c:v>
                </c:pt>
                <c:pt idx="65">
                  <c:v>87.340100442375913</c:v>
                </c:pt>
                <c:pt idx="66">
                  <c:v>87.340100442375913</c:v>
                </c:pt>
                <c:pt idx="67">
                  <c:v>87.340100442375913</c:v>
                </c:pt>
                <c:pt idx="68">
                  <c:v>87.340100442375913</c:v>
                </c:pt>
                <c:pt idx="69">
                  <c:v>87.340100442375913</c:v>
                </c:pt>
                <c:pt idx="70">
                  <c:v>87.340100442375913</c:v>
                </c:pt>
                <c:pt idx="71">
                  <c:v>87.340100442375913</c:v>
                </c:pt>
                <c:pt idx="72">
                  <c:v>87.340100442375913</c:v>
                </c:pt>
                <c:pt idx="73">
                  <c:v>87.340100442375913</c:v>
                </c:pt>
                <c:pt idx="74">
                  <c:v>87.340100442375913</c:v>
                </c:pt>
                <c:pt idx="75">
                  <c:v>87.340100442375913</c:v>
                </c:pt>
                <c:pt idx="76">
                  <c:v>87.340100442375913</c:v>
                </c:pt>
                <c:pt idx="77">
                  <c:v>87.340100442375913</c:v>
                </c:pt>
                <c:pt idx="78">
                  <c:v>87.340100442375913</c:v>
                </c:pt>
                <c:pt idx="79">
                  <c:v>87.340100442375913</c:v>
                </c:pt>
                <c:pt idx="80">
                  <c:v>87.340100442375913</c:v>
                </c:pt>
                <c:pt idx="81">
                  <c:v>87.340100442375913</c:v>
                </c:pt>
                <c:pt idx="82">
                  <c:v>87.340100442375913</c:v>
                </c:pt>
                <c:pt idx="83">
                  <c:v>87.340100442375913</c:v>
                </c:pt>
                <c:pt idx="84">
                  <c:v>87.340100442375913</c:v>
                </c:pt>
                <c:pt idx="85">
                  <c:v>87.340100442375913</c:v>
                </c:pt>
                <c:pt idx="86">
                  <c:v>87.340100442375913</c:v>
                </c:pt>
                <c:pt idx="87">
                  <c:v>87.340100442375913</c:v>
                </c:pt>
                <c:pt idx="88">
                  <c:v>87.340100442375913</c:v>
                </c:pt>
                <c:pt idx="89">
                  <c:v>87.340100442375913</c:v>
                </c:pt>
                <c:pt idx="90">
                  <c:v>87.340100442375913</c:v>
                </c:pt>
                <c:pt idx="91">
                  <c:v>87.340100442375913</c:v>
                </c:pt>
                <c:pt idx="92">
                  <c:v>87.340100442375913</c:v>
                </c:pt>
                <c:pt idx="93">
                  <c:v>87.340100442375913</c:v>
                </c:pt>
                <c:pt idx="94">
                  <c:v>87.340100442375913</c:v>
                </c:pt>
                <c:pt idx="95">
                  <c:v>87.340100442375913</c:v>
                </c:pt>
                <c:pt idx="96">
                  <c:v>87.340100442375913</c:v>
                </c:pt>
                <c:pt idx="97">
                  <c:v>87.340100442375913</c:v>
                </c:pt>
                <c:pt idx="98">
                  <c:v>87.340100442375913</c:v>
                </c:pt>
                <c:pt idx="99">
                  <c:v>87.340100442375913</c:v>
                </c:pt>
                <c:pt idx="100">
                  <c:v>87.340100442375913</c:v>
                </c:pt>
                <c:pt idx="101">
                  <c:v>87.340100442375913</c:v>
                </c:pt>
                <c:pt idx="102">
                  <c:v>87.340100442375913</c:v>
                </c:pt>
                <c:pt idx="103">
                  <c:v>87.340100442375913</c:v>
                </c:pt>
                <c:pt idx="104">
                  <c:v>87.340100442375913</c:v>
                </c:pt>
                <c:pt idx="105">
                  <c:v>87.340100442375913</c:v>
                </c:pt>
                <c:pt idx="106">
                  <c:v>87.340100442375913</c:v>
                </c:pt>
                <c:pt idx="107">
                  <c:v>87.340100442375913</c:v>
                </c:pt>
                <c:pt idx="108">
                  <c:v>87.340100442375913</c:v>
                </c:pt>
                <c:pt idx="109">
                  <c:v>87.340100442375913</c:v>
                </c:pt>
                <c:pt idx="110">
                  <c:v>87.340100442375913</c:v>
                </c:pt>
                <c:pt idx="111">
                  <c:v>87.340100442375913</c:v>
                </c:pt>
                <c:pt idx="112">
                  <c:v>87.340100442375913</c:v>
                </c:pt>
                <c:pt idx="113">
                  <c:v>87.340100442375913</c:v>
                </c:pt>
                <c:pt idx="114">
                  <c:v>87.340100442375913</c:v>
                </c:pt>
                <c:pt idx="115">
                  <c:v>87.340100442375913</c:v>
                </c:pt>
                <c:pt idx="116">
                  <c:v>87.340100442375913</c:v>
                </c:pt>
                <c:pt idx="117">
                  <c:v>87.340100442375913</c:v>
                </c:pt>
                <c:pt idx="118">
                  <c:v>87.340100442375913</c:v>
                </c:pt>
                <c:pt idx="119">
                  <c:v>87.340100442375913</c:v>
                </c:pt>
                <c:pt idx="120">
                  <c:v>87.340100442375913</c:v>
                </c:pt>
                <c:pt idx="121">
                  <c:v>87.340100442375913</c:v>
                </c:pt>
                <c:pt idx="122">
                  <c:v>87.340100442375913</c:v>
                </c:pt>
                <c:pt idx="123">
                  <c:v>87.340100442375913</c:v>
                </c:pt>
                <c:pt idx="124">
                  <c:v>87.340100442375913</c:v>
                </c:pt>
                <c:pt idx="125">
                  <c:v>87.340100442375913</c:v>
                </c:pt>
                <c:pt idx="126">
                  <c:v>87.340100442375913</c:v>
                </c:pt>
                <c:pt idx="127">
                  <c:v>87.340100442375913</c:v>
                </c:pt>
                <c:pt idx="128">
                  <c:v>87.340100442375913</c:v>
                </c:pt>
                <c:pt idx="129">
                  <c:v>87.340100442375913</c:v>
                </c:pt>
                <c:pt idx="130">
                  <c:v>87.340100442375913</c:v>
                </c:pt>
                <c:pt idx="131">
                  <c:v>87.340100442375913</c:v>
                </c:pt>
                <c:pt idx="132">
                  <c:v>87.340100442375913</c:v>
                </c:pt>
                <c:pt idx="133">
                  <c:v>87.340100442375913</c:v>
                </c:pt>
                <c:pt idx="134">
                  <c:v>87.340100442375913</c:v>
                </c:pt>
                <c:pt idx="135">
                  <c:v>87.340100442375913</c:v>
                </c:pt>
                <c:pt idx="136">
                  <c:v>87.340100442375913</c:v>
                </c:pt>
                <c:pt idx="137">
                  <c:v>87.340100442375913</c:v>
                </c:pt>
                <c:pt idx="138">
                  <c:v>87.340100442375913</c:v>
                </c:pt>
                <c:pt idx="139">
                  <c:v>87.340100442375913</c:v>
                </c:pt>
                <c:pt idx="140">
                  <c:v>87.340100442375913</c:v>
                </c:pt>
                <c:pt idx="141">
                  <c:v>87.340100442375913</c:v>
                </c:pt>
                <c:pt idx="142">
                  <c:v>87.340100442375913</c:v>
                </c:pt>
                <c:pt idx="143">
                  <c:v>87.340100442375913</c:v>
                </c:pt>
                <c:pt idx="144">
                  <c:v>87.340100442375913</c:v>
                </c:pt>
                <c:pt idx="145">
                  <c:v>87.340100442375913</c:v>
                </c:pt>
                <c:pt idx="146">
                  <c:v>87.340100442375913</c:v>
                </c:pt>
                <c:pt idx="147">
                  <c:v>87.340100442375913</c:v>
                </c:pt>
                <c:pt idx="148">
                  <c:v>87.340100442375913</c:v>
                </c:pt>
                <c:pt idx="149">
                  <c:v>87.340100442375913</c:v>
                </c:pt>
                <c:pt idx="150">
                  <c:v>87.340100442375913</c:v>
                </c:pt>
                <c:pt idx="151">
                  <c:v>87.340100442375913</c:v>
                </c:pt>
                <c:pt idx="152">
                  <c:v>87.340100442375913</c:v>
                </c:pt>
                <c:pt idx="153">
                  <c:v>87.340100442375913</c:v>
                </c:pt>
                <c:pt idx="154">
                  <c:v>87.340100442375913</c:v>
                </c:pt>
                <c:pt idx="155">
                  <c:v>87.340100442375913</c:v>
                </c:pt>
                <c:pt idx="156">
                  <c:v>87.340100442375913</c:v>
                </c:pt>
                <c:pt idx="157">
                  <c:v>87.340100442375913</c:v>
                </c:pt>
                <c:pt idx="158">
                  <c:v>87.340100442375913</c:v>
                </c:pt>
                <c:pt idx="159">
                  <c:v>87.340100442375913</c:v>
                </c:pt>
                <c:pt idx="160">
                  <c:v>87.340100442375913</c:v>
                </c:pt>
                <c:pt idx="161">
                  <c:v>87.340100442375913</c:v>
                </c:pt>
                <c:pt idx="162">
                  <c:v>87.340100442375913</c:v>
                </c:pt>
                <c:pt idx="163">
                  <c:v>87.340100442375913</c:v>
                </c:pt>
                <c:pt idx="164">
                  <c:v>87.340100442375913</c:v>
                </c:pt>
                <c:pt idx="165">
                  <c:v>87.340100442375913</c:v>
                </c:pt>
                <c:pt idx="166">
                  <c:v>87.340100442375913</c:v>
                </c:pt>
                <c:pt idx="167">
                  <c:v>87.340100442375913</c:v>
                </c:pt>
                <c:pt idx="168">
                  <c:v>87.340100442375913</c:v>
                </c:pt>
                <c:pt idx="169">
                  <c:v>87.340100442375913</c:v>
                </c:pt>
                <c:pt idx="170">
                  <c:v>87.340100442375913</c:v>
                </c:pt>
                <c:pt idx="171">
                  <c:v>87.340100442375913</c:v>
                </c:pt>
                <c:pt idx="172">
                  <c:v>87.340100442375913</c:v>
                </c:pt>
                <c:pt idx="173">
                  <c:v>87.340100442375913</c:v>
                </c:pt>
                <c:pt idx="174">
                  <c:v>87.340100442375913</c:v>
                </c:pt>
                <c:pt idx="175">
                  <c:v>87.340100442375913</c:v>
                </c:pt>
                <c:pt idx="176">
                  <c:v>87.340100442375913</c:v>
                </c:pt>
                <c:pt idx="177">
                  <c:v>87.340100442375913</c:v>
                </c:pt>
                <c:pt idx="178">
                  <c:v>87.340100442375913</c:v>
                </c:pt>
                <c:pt idx="179">
                  <c:v>87.340100442375913</c:v>
                </c:pt>
                <c:pt idx="180">
                  <c:v>87.340100442375913</c:v>
                </c:pt>
                <c:pt idx="181">
                  <c:v>87.340100442375913</c:v>
                </c:pt>
                <c:pt idx="182">
                  <c:v>87.340100442375913</c:v>
                </c:pt>
                <c:pt idx="183">
                  <c:v>87.340100442375913</c:v>
                </c:pt>
                <c:pt idx="184">
                  <c:v>87.340100442375913</c:v>
                </c:pt>
                <c:pt idx="185">
                  <c:v>87.340100442375913</c:v>
                </c:pt>
                <c:pt idx="186">
                  <c:v>87.340100442375913</c:v>
                </c:pt>
                <c:pt idx="187">
                  <c:v>87.340100442375913</c:v>
                </c:pt>
                <c:pt idx="188">
                  <c:v>87.340100442375913</c:v>
                </c:pt>
                <c:pt idx="189">
                  <c:v>87.340100442375913</c:v>
                </c:pt>
                <c:pt idx="190">
                  <c:v>87.340100442375913</c:v>
                </c:pt>
                <c:pt idx="191">
                  <c:v>87.340100442375913</c:v>
                </c:pt>
                <c:pt idx="192">
                  <c:v>87.340100442375913</c:v>
                </c:pt>
                <c:pt idx="193">
                  <c:v>87.340100442375913</c:v>
                </c:pt>
                <c:pt idx="194">
                  <c:v>87.340100442375913</c:v>
                </c:pt>
                <c:pt idx="195">
                  <c:v>87.340100442375913</c:v>
                </c:pt>
                <c:pt idx="196">
                  <c:v>87.340100442375913</c:v>
                </c:pt>
                <c:pt idx="197">
                  <c:v>87.340100442375913</c:v>
                </c:pt>
                <c:pt idx="198">
                  <c:v>87.340100442375913</c:v>
                </c:pt>
                <c:pt idx="199">
                  <c:v>87.340100442375913</c:v>
                </c:pt>
                <c:pt idx="200">
                  <c:v>87.340100442375913</c:v>
                </c:pt>
                <c:pt idx="201">
                  <c:v>87.340100442375913</c:v>
                </c:pt>
                <c:pt idx="202">
                  <c:v>87.340100442375913</c:v>
                </c:pt>
                <c:pt idx="203">
                  <c:v>87.340100442375913</c:v>
                </c:pt>
                <c:pt idx="204">
                  <c:v>87.340100442375913</c:v>
                </c:pt>
                <c:pt idx="205">
                  <c:v>87.340100442375913</c:v>
                </c:pt>
                <c:pt idx="206">
                  <c:v>87.340100442375913</c:v>
                </c:pt>
                <c:pt idx="207">
                  <c:v>87.340100442375913</c:v>
                </c:pt>
                <c:pt idx="208">
                  <c:v>87.340100442375913</c:v>
                </c:pt>
                <c:pt idx="209">
                  <c:v>87.340100442375913</c:v>
                </c:pt>
                <c:pt idx="210">
                  <c:v>87.340100442375913</c:v>
                </c:pt>
                <c:pt idx="211">
                  <c:v>87.340100442375913</c:v>
                </c:pt>
                <c:pt idx="212">
                  <c:v>87.340100442375913</c:v>
                </c:pt>
                <c:pt idx="213">
                  <c:v>87.340100442375913</c:v>
                </c:pt>
                <c:pt idx="214">
                  <c:v>87.340100442375913</c:v>
                </c:pt>
                <c:pt idx="215">
                  <c:v>87.340100442375913</c:v>
                </c:pt>
                <c:pt idx="216">
                  <c:v>87.340100442375913</c:v>
                </c:pt>
                <c:pt idx="217">
                  <c:v>87.340100442375913</c:v>
                </c:pt>
                <c:pt idx="218">
                  <c:v>87.340100442375913</c:v>
                </c:pt>
                <c:pt idx="219">
                  <c:v>87.340100442375913</c:v>
                </c:pt>
                <c:pt idx="220">
                  <c:v>87.340100442375913</c:v>
                </c:pt>
                <c:pt idx="221">
                  <c:v>87.340100442375913</c:v>
                </c:pt>
                <c:pt idx="222">
                  <c:v>87.340100442375913</c:v>
                </c:pt>
                <c:pt idx="223">
                  <c:v>87.340100442375913</c:v>
                </c:pt>
                <c:pt idx="224">
                  <c:v>87.340100442375913</c:v>
                </c:pt>
                <c:pt idx="225">
                  <c:v>87.340100442375913</c:v>
                </c:pt>
                <c:pt idx="226">
                  <c:v>87.340100442375913</c:v>
                </c:pt>
                <c:pt idx="227">
                  <c:v>87.340100442375913</c:v>
                </c:pt>
                <c:pt idx="228">
                  <c:v>87.340100442375913</c:v>
                </c:pt>
                <c:pt idx="229">
                  <c:v>87.340100442375913</c:v>
                </c:pt>
              </c:numCache>
            </c:numRef>
          </c:yVal>
          <c:smooth val="1"/>
        </c:ser>
        <c:ser>
          <c:idx val="1"/>
          <c:order val="1"/>
          <c:tx>
            <c:v>Burst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Calculations!$N$10</c:f>
              <c:numCache>
                <c:formatCode>0.00</c:formatCode>
                <c:ptCount val="1"/>
                <c:pt idx="0">
                  <c:v>47.441050008873276</c:v>
                </c:pt>
              </c:numCache>
            </c:numRef>
          </c:xVal>
          <c:yVal>
            <c:numRef>
              <c:f>Calculations!$N$12</c:f>
              <c:numCache>
                <c:formatCode>0.00</c:formatCode>
                <c:ptCount val="1"/>
                <c:pt idx="0">
                  <c:v>87.340100442375913</c:v>
                </c:pt>
              </c:numCache>
            </c:numRef>
          </c:yVal>
          <c:smooth val="1"/>
        </c:ser>
        <c:ser>
          <c:idx val="2"/>
          <c:order val="2"/>
          <c:tx>
            <c:v>Burst Diameter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Calculations!$V$3:$V$23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Calculations!$Y$3:$Y$23</c:f>
              <c:numCache>
                <c:formatCode>0.00</c:formatCode>
                <c:ptCount val="21"/>
                <c:pt idx="0">
                  <c:v>87.340100442375913</c:v>
                </c:pt>
                <c:pt idx="1">
                  <c:v>87.340100442375913</c:v>
                </c:pt>
                <c:pt idx="2">
                  <c:v>87.340100442375913</c:v>
                </c:pt>
                <c:pt idx="3">
                  <c:v>87.340100442375913</c:v>
                </c:pt>
                <c:pt idx="4">
                  <c:v>87.340100442375913</c:v>
                </c:pt>
                <c:pt idx="5">
                  <c:v>87.340100442375913</c:v>
                </c:pt>
                <c:pt idx="6">
                  <c:v>87.340100442375913</c:v>
                </c:pt>
                <c:pt idx="7">
                  <c:v>87.340100442375913</c:v>
                </c:pt>
                <c:pt idx="8">
                  <c:v>87.340100442375913</c:v>
                </c:pt>
                <c:pt idx="9">
                  <c:v>87.340100442375913</c:v>
                </c:pt>
                <c:pt idx="10">
                  <c:v>87.340100442375913</c:v>
                </c:pt>
                <c:pt idx="11">
                  <c:v>87.340100442375913</c:v>
                </c:pt>
                <c:pt idx="12">
                  <c:v>87.340100442375913</c:v>
                </c:pt>
                <c:pt idx="13">
                  <c:v>87.340100442375913</c:v>
                </c:pt>
                <c:pt idx="14">
                  <c:v>87.340100442375913</c:v>
                </c:pt>
                <c:pt idx="15">
                  <c:v>87.340100442375913</c:v>
                </c:pt>
                <c:pt idx="16">
                  <c:v>87.340100442375913</c:v>
                </c:pt>
                <c:pt idx="17">
                  <c:v>87.340100442375913</c:v>
                </c:pt>
                <c:pt idx="18">
                  <c:v>87.340100442375913</c:v>
                </c:pt>
                <c:pt idx="19">
                  <c:v>87.340100442375913</c:v>
                </c:pt>
                <c:pt idx="20">
                  <c:v>87.340100442375913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Calculations!$V$3:$V$23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Calculations!$Z$3:$Z$23</c:f>
              <c:numCache>
                <c:formatCode>0.00</c:formatCode>
                <c:ptCount val="21"/>
                <c:pt idx="0">
                  <c:v>87.340100442375913</c:v>
                </c:pt>
                <c:pt idx="1">
                  <c:v>87.340100442375913</c:v>
                </c:pt>
                <c:pt idx="2">
                  <c:v>87.340100442375913</c:v>
                </c:pt>
                <c:pt idx="3">
                  <c:v>87.340100442375913</c:v>
                </c:pt>
                <c:pt idx="4">
                  <c:v>87.340100442375913</c:v>
                </c:pt>
                <c:pt idx="5">
                  <c:v>87.340100442375913</c:v>
                </c:pt>
                <c:pt idx="6">
                  <c:v>87.340100442375913</c:v>
                </c:pt>
                <c:pt idx="7">
                  <c:v>87.340100442375913</c:v>
                </c:pt>
                <c:pt idx="8">
                  <c:v>87.340100442375913</c:v>
                </c:pt>
                <c:pt idx="9">
                  <c:v>87.340100442375913</c:v>
                </c:pt>
                <c:pt idx="10">
                  <c:v>87.340100442375913</c:v>
                </c:pt>
                <c:pt idx="11">
                  <c:v>87.340100442375913</c:v>
                </c:pt>
                <c:pt idx="12">
                  <c:v>87.340100442375913</c:v>
                </c:pt>
                <c:pt idx="13">
                  <c:v>87.340100442375913</c:v>
                </c:pt>
                <c:pt idx="14">
                  <c:v>87.340100442375913</c:v>
                </c:pt>
                <c:pt idx="15">
                  <c:v>87.340100442375913</c:v>
                </c:pt>
                <c:pt idx="16">
                  <c:v>87.340100442375913</c:v>
                </c:pt>
                <c:pt idx="17">
                  <c:v>87.340100442375913</c:v>
                </c:pt>
                <c:pt idx="18">
                  <c:v>87.340100442375913</c:v>
                </c:pt>
                <c:pt idx="19">
                  <c:v>87.340100442375913</c:v>
                </c:pt>
                <c:pt idx="20">
                  <c:v>87.340100442375913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07744"/>
        <c:axId val="44786048"/>
      </c:scatterChart>
      <c:valAx>
        <c:axId val="44607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GB"/>
                  <a:t>Downrange Carry [metres]</a:t>
                </a:r>
              </a:p>
            </c:rich>
          </c:tx>
          <c:layout>
            <c:manualLayout>
              <c:xMode val="edge"/>
              <c:yMode val="edge"/>
              <c:x val="0.40649786528464205"/>
              <c:y val="0.830357103864512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786048"/>
        <c:crosses val="autoZero"/>
        <c:crossBetween val="midCat"/>
        <c:majorUnit val="20"/>
        <c:minorUnit val="10"/>
      </c:valAx>
      <c:valAx>
        <c:axId val="4478604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GB"/>
                  <a:t>Height [metres]</a:t>
                </a:r>
              </a:p>
            </c:rich>
          </c:tx>
          <c:layout>
            <c:manualLayout>
              <c:xMode val="edge"/>
              <c:yMode val="edge"/>
              <c:x val="1.9756853566719083E-2"/>
              <c:y val="0.376271186440677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607744"/>
        <c:crosses val="autoZero"/>
        <c:crossBetween val="midCat"/>
        <c:majorUnit val="50"/>
        <c:minorUnit val="16.758632028045625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Ground Track</a:t>
            </a:r>
            <a:endParaRPr lang="en-GB" sz="115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endParaRP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(not to scale)</a:t>
            </a:r>
          </a:p>
        </c:rich>
      </c:tx>
      <c:layout>
        <c:manualLayout>
          <c:xMode val="edge"/>
          <c:yMode val="edge"/>
          <c:x val="0.47864837877314098"/>
          <c:y val="2.3804254549892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59889753161802"/>
          <c:y val="0.150602768723958"/>
          <c:w val="0.78082191780821919"/>
          <c:h val="0.57630635100235117"/>
        </c:manualLayout>
      </c:layout>
      <c:scatterChart>
        <c:scatterStyle val="smoothMarker"/>
        <c:varyColors val="0"/>
        <c:ser>
          <c:idx val="2"/>
          <c:order val="0"/>
          <c:tx>
            <c:v>Wind Direction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Calculations!$R$30:$R$259</c:f>
              <c:numCache>
                <c:formatCode>General</c:formatCode>
                <c:ptCount val="230"/>
                <c:pt idx="0">
                  <c:v>0</c:v>
                </c:pt>
                <c:pt idx="1">
                  <c:v>-0.27777777777777779</c:v>
                </c:pt>
                <c:pt idx="2">
                  <c:v>-0.55555555555555558</c:v>
                </c:pt>
                <c:pt idx="3">
                  <c:v>-0.83333333333333348</c:v>
                </c:pt>
                <c:pt idx="4">
                  <c:v>-1.1111111111111112</c:v>
                </c:pt>
                <c:pt idx="5">
                  <c:v>-1.3888888888888888</c:v>
                </c:pt>
                <c:pt idx="6">
                  <c:v>-1.6666666666666665</c:v>
                </c:pt>
                <c:pt idx="7">
                  <c:v>-1.9444444444444442</c:v>
                </c:pt>
                <c:pt idx="8">
                  <c:v>-2.2222222222222219</c:v>
                </c:pt>
                <c:pt idx="9">
                  <c:v>-2.4999999999999996</c:v>
                </c:pt>
                <c:pt idx="10">
                  <c:v>-2.7777777777777772</c:v>
                </c:pt>
                <c:pt idx="11">
                  <c:v>-3.0555555555555549</c:v>
                </c:pt>
                <c:pt idx="12">
                  <c:v>-3.333333333333333</c:v>
                </c:pt>
                <c:pt idx="13">
                  <c:v>-3.6111111111111112</c:v>
                </c:pt>
                <c:pt idx="14">
                  <c:v>-3.8888888888888893</c:v>
                </c:pt>
                <c:pt idx="15">
                  <c:v>-4.166666666666667</c:v>
                </c:pt>
                <c:pt idx="16">
                  <c:v>-4.4444444444444455</c:v>
                </c:pt>
                <c:pt idx="17">
                  <c:v>-4.7222222222222232</c:v>
                </c:pt>
                <c:pt idx="18">
                  <c:v>-5.0000000000000009</c:v>
                </c:pt>
                <c:pt idx="19">
                  <c:v>-5.2777777777777795</c:v>
                </c:pt>
                <c:pt idx="20">
                  <c:v>-5.5555555555555562</c:v>
                </c:pt>
                <c:pt idx="21">
                  <c:v>-5.8333333333333348</c:v>
                </c:pt>
                <c:pt idx="22">
                  <c:v>-6.1111111111111125</c:v>
                </c:pt>
                <c:pt idx="23">
                  <c:v>-6.3888888888888911</c:v>
                </c:pt>
                <c:pt idx="24">
                  <c:v>-6.6666666666666687</c:v>
                </c:pt>
                <c:pt idx="25">
                  <c:v>-6.9444444444444464</c:v>
                </c:pt>
                <c:pt idx="26">
                  <c:v>-7.222222222222225</c:v>
                </c:pt>
                <c:pt idx="27">
                  <c:v>-7.5000000000000027</c:v>
                </c:pt>
                <c:pt idx="28">
                  <c:v>-7.7777777777777803</c:v>
                </c:pt>
                <c:pt idx="29">
                  <c:v>-8.0555555555555589</c:v>
                </c:pt>
                <c:pt idx="30">
                  <c:v>-8.3333333333333375</c:v>
                </c:pt>
                <c:pt idx="31">
                  <c:v>-8.6111111111111143</c:v>
                </c:pt>
                <c:pt idx="32">
                  <c:v>-8.8888888888888928</c:v>
                </c:pt>
                <c:pt idx="33">
                  <c:v>-9.1666666666666714</c:v>
                </c:pt>
                <c:pt idx="34">
                  <c:v>-9.4444444444444482</c:v>
                </c:pt>
                <c:pt idx="35">
                  <c:v>-9.7222222222222268</c:v>
                </c:pt>
                <c:pt idx="36">
                  <c:v>-10.000000000000005</c:v>
                </c:pt>
                <c:pt idx="37">
                  <c:v>-10.277777777777782</c:v>
                </c:pt>
                <c:pt idx="38">
                  <c:v>-10.555555555555561</c:v>
                </c:pt>
                <c:pt idx="39">
                  <c:v>-10.833333333333339</c:v>
                </c:pt>
                <c:pt idx="40">
                  <c:v>-11.111111111111116</c:v>
                </c:pt>
                <c:pt idx="41">
                  <c:v>-11.388888888888893</c:v>
                </c:pt>
                <c:pt idx="42">
                  <c:v>-11.66666666666667</c:v>
                </c:pt>
                <c:pt idx="43">
                  <c:v>-11.944444444444446</c:v>
                </c:pt>
                <c:pt idx="44">
                  <c:v>-12.222222222222223</c:v>
                </c:pt>
                <c:pt idx="45">
                  <c:v>-12.5</c:v>
                </c:pt>
                <c:pt idx="46">
                  <c:v>-12.777777777777777</c:v>
                </c:pt>
                <c:pt idx="47">
                  <c:v>-13.055555555555554</c:v>
                </c:pt>
                <c:pt idx="48">
                  <c:v>-13.33333333333333</c:v>
                </c:pt>
                <c:pt idx="49">
                  <c:v>-13.611111111111107</c:v>
                </c:pt>
                <c:pt idx="50">
                  <c:v>-13.888888888888884</c:v>
                </c:pt>
                <c:pt idx="51">
                  <c:v>-14.166666666666661</c:v>
                </c:pt>
                <c:pt idx="52">
                  <c:v>-14.444444444444438</c:v>
                </c:pt>
                <c:pt idx="53">
                  <c:v>-14.722222222222214</c:v>
                </c:pt>
                <c:pt idx="54">
                  <c:v>-14.999999999999991</c:v>
                </c:pt>
                <c:pt idx="55">
                  <c:v>-15.277777777777768</c:v>
                </c:pt>
                <c:pt idx="56">
                  <c:v>-15.555555555555545</c:v>
                </c:pt>
                <c:pt idx="57">
                  <c:v>-15.833333333333321</c:v>
                </c:pt>
                <c:pt idx="58">
                  <c:v>-16.111111111111097</c:v>
                </c:pt>
                <c:pt idx="59">
                  <c:v>-16.388888888888875</c:v>
                </c:pt>
                <c:pt idx="60">
                  <c:v>-16.66666666666665</c:v>
                </c:pt>
                <c:pt idx="61">
                  <c:v>-16.944444444444429</c:v>
                </c:pt>
                <c:pt idx="62">
                  <c:v>-17.222222222222204</c:v>
                </c:pt>
                <c:pt idx="63">
                  <c:v>-17.499999999999982</c:v>
                </c:pt>
                <c:pt idx="64">
                  <c:v>-17.777777777777757</c:v>
                </c:pt>
                <c:pt idx="65">
                  <c:v>-18.055555555555536</c:v>
                </c:pt>
                <c:pt idx="66">
                  <c:v>-18.333333333333311</c:v>
                </c:pt>
                <c:pt idx="67">
                  <c:v>-18.611111111111089</c:v>
                </c:pt>
                <c:pt idx="68">
                  <c:v>-18.888888888888864</c:v>
                </c:pt>
                <c:pt idx="69">
                  <c:v>-19.166666666666643</c:v>
                </c:pt>
                <c:pt idx="70">
                  <c:v>-19.444444444444418</c:v>
                </c:pt>
                <c:pt idx="71">
                  <c:v>-19.722222222222197</c:v>
                </c:pt>
                <c:pt idx="72">
                  <c:v>-19.999999999999972</c:v>
                </c:pt>
                <c:pt idx="73">
                  <c:v>-20.27777777777775</c:v>
                </c:pt>
                <c:pt idx="74">
                  <c:v>-20.555555555555525</c:v>
                </c:pt>
                <c:pt idx="75">
                  <c:v>-20.833333333333304</c:v>
                </c:pt>
                <c:pt idx="76">
                  <c:v>-21.111111111111079</c:v>
                </c:pt>
                <c:pt idx="77">
                  <c:v>-21.388888888888857</c:v>
                </c:pt>
                <c:pt idx="78">
                  <c:v>-21.666666666666632</c:v>
                </c:pt>
                <c:pt idx="79">
                  <c:v>-21.944444444444411</c:v>
                </c:pt>
                <c:pt idx="80">
                  <c:v>-22.222222222222186</c:v>
                </c:pt>
                <c:pt idx="81">
                  <c:v>-22.499999999999964</c:v>
                </c:pt>
                <c:pt idx="82">
                  <c:v>-22.777777777777739</c:v>
                </c:pt>
                <c:pt idx="83">
                  <c:v>-23.055555555555518</c:v>
                </c:pt>
                <c:pt idx="84">
                  <c:v>-23.333333333333293</c:v>
                </c:pt>
                <c:pt idx="85">
                  <c:v>-23.611111111111072</c:v>
                </c:pt>
                <c:pt idx="86">
                  <c:v>-23.888888888888847</c:v>
                </c:pt>
                <c:pt idx="87">
                  <c:v>-24.166666666666625</c:v>
                </c:pt>
                <c:pt idx="88">
                  <c:v>-24.4444444444444</c:v>
                </c:pt>
                <c:pt idx="89">
                  <c:v>-24.722222222222179</c:v>
                </c:pt>
                <c:pt idx="90">
                  <c:v>-24.999999999999954</c:v>
                </c:pt>
                <c:pt idx="91">
                  <c:v>-25.277777777777732</c:v>
                </c:pt>
                <c:pt idx="92">
                  <c:v>-25.555555555555507</c:v>
                </c:pt>
                <c:pt idx="93">
                  <c:v>-25.833333333333286</c:v>
                </c:pt>
                <c:pt idx="94">
                  <c:v>-26.111111111111061</c:v>
                </c:pt>
                <c:pt idx="95">
                  <c:v>-26.38888888888884</c:v>
                </c:pt>
                <c:pt idx="96">
                  <c:v>-26.666666666666615</c:v>
                </c:pt>
                <c:pt idx="97">
                  <c:v>-26.944444444444393</c:v>
                </c:pt>
                <c:pt idx="98">
                  <c:v>-27.222222222222168</c:v>
                </c:pt>
                <c:pt idx="99">
                  <c:v>-27.499999999999947</c:v>
                </c:pt>
                <c:pt idx="100">
                  <c:v>-27.777777777777722</c:v>
                </c:pt>
                <c:pt idx="101">
                  <c:v>-28.0555555555555</c:v>
                </c:pt>
                <c:pt idx="102">
                  <c:v>-28.333333333333275</c:v>
                </c:pt>
                <c:pt idx="103">
                  <c:v>-28.611111111111054</c:v>
                </c:pt>
                <c:pt idx="104">
                  <c:v>-28.888888888888829</c:v>
                </c:pt>
                <c:pt idx="105">
                  <c:v>-29.166666666666607</c:v>
                </c:pt>
                <c:pt idx="106">
                  <c:v>-29.444444444444382</c:v>
                </c:pt>
                <c:pt idx="107">
                  <c:v>-29.722222222222161</c:v>
                </c:pt>
                <c:pt idx="108">
                  <c:v>-29.999999999999936</c:v>
                </c:pt>
                <c:pt idx="109">
                  <c:v>-30.277777777777715</c:v>
                </c:pt>
                <c:pt idx="110">
                  <c:v>-30.55555555555549</c:v>
                </c:pt>
                <c:pt idx="111">
                  <c:v>-30.833333333333268</c:v>
                </c:pt>
                <c:pt idx="112">
                  <c:v>-31.111111111111043</c:v>
                </c:pt>
                <c:pt idx="113">
                  <c:v>-31.388888888888822</c:v>
                </c:pt>
                <c:pt idx="114">
                  <c:v>-31.666666666666597</c:v>
                </c:pt>
                <c:pt idx="115">
                  <c:v>-31.944444444444375</c:v>
                </c:pt>
                <c:pt idx="116">
                  <c:v>-32.22222222222215</c:v>
                </c:pt>
                <c:pt idx="117">
                  <c:v>-32.499999999999929</c:v>
                </c:pt>
                <c:pt idx="118">
                  <c:v>-32.777777777777708</c:v>
                </c:pt>
                <c:pt idx="119">
                  <c:v>-33.055555555555479</c:v>
                </c:pt>
                <c:pt idx="120">
                  <c:v>-33.333333333333258</c:v>
                </c:pt>
                <c:pt idx="121">
                  <c:v>-33.611111111111036</c:v>
                </c:pt>
                <c:pt idx="122">
                  <c:v>-33.888888888888815</c:v>
                </c:pt>
                <c:pt idx="123">
                  <c:v>-34.166666666666586</c:v>
                </c:pt>
                <c:pt idx="124">
                  <c:v>-34.444444444444365</c:v>
                </c:pt>
                <c:pt idx="125">
                  <c:v>-34.722222222222143</c:v>
                </c:pt>
                <c:pt idx="126">
                  <c:v>-34.999999999999922</c:v>
                </c:pt>
                <c:pt idx="127">
                  <c:v>-35.277777777777693</c:v>
                </c:pt>
                <c:pt idx="128">
                  <c:v>-35.555555555555472</c:v>
                </c:pt>
                <c:pt idx="129">
                  <c:v>-35.83333333333325</c:v>
                </c:pt>
                <c:pt idx="130">
                  <c:v>-36.111111111111029</c:v>
                </c:pt>
                <c:pt idx="131">
                  <c:v>-36.3888888888888</c:v>
                </c:pt>
                <c:pt idx="132">
                  <c:v>-36.666666666666579</c:v>
                </c:pt>
                <c:pt idx="133">
                  <c:v>-36.944444444444358</c:v>
                </c:pt>
                <c:pt idx="134">
                  <c:v>-37.222222222222136</c:v>
                </c:pt>
                <c:pt idx="135">
                  <c:v>-37.499999999999908</c:v>
                </c:pt>
                <c:pt idx="136">
                  <c:v>-37.777777777777686</c:v>
                </c:pt>
                <c:pt idx="137">
                  <c:v>-38.055555555555465</c:v>
                </c:pt>
                <c:pt idx="138">
                  <c:v>-38.333333333333243</c:v>
                </c:pt>
                <c:pt idx="139">
                  <c:v>-38.611111111111015</c:v>
                </c:pt>
                <c:pt idx="140">
                  <c:v>-38.888888888888793</c:v>
                </c:pt>
                <c:pt idx="141">
                  <c:v>-39.166666666666572</c:v>
                </c:pt>
                <c:pt idx="142">
                  <c:v>-39.44444444444435</c:v>
                </c:pt>
                <c:pt idx="143">
                  <c:v>-39.722222222222122</c:v>
                </c:pt>
                <c:pt idx="144">
                  <c:v>-39.999999999999901</c:v>
                </c:pt>
                <c:pt idx="145">
                  <c:v>-40.277777777777679</c:v>
                </c:pt>
                <c:pt idx="146">
                  <c:v>-40.555555555555458</c:v>
                </c:pt>
                <c:pt idx="147">
                  <c:v>-40.833333333333229</c:v>
                </c:pt>
                <c:pt idx="148">
                  <c:v>-41.111111111111008</c:v>
                </c:pt>
                <c:pt idx="149">
                  <c:v>-41.388888888888786</c:v>
                </c:pt>
                <c:pt idx="150">
                  <c:v>-41.666666666666565</c:v>
                </c:pt>
                <c:pt idx="151">
                  <c:v>-41.944444444444336</c:v>
                </c:pt>
                <c:pt idx="152">
                  <c:v>-42.222222222222115</c:v>
                </c:pt>
                <c:pt idx="153">
                  <c:v>-42.499999999999893</c:v>
                </c:pt>
                <c:pt idx="154">
                  <c:v>-42.777777777777672</c:v>
                </c:pt>
                <c:pt idx="155">
                  <c:v>-43.055555555555443</c:v>
                </c:pt>
                <c:pt idx="156">
                  <c:v>-43.333333333333222</c:v>
                </c:pt>
                <c:pt idx="157">
                  <c:v>-43.611111111111001</c:v>
                </c:pt>
                <c:pt idx="158">
                  <c:v>-43.888888888888779</c:v>
                </c:pt>
                <c:pt idx="159">
                  <c:v>-44.166666666666551</c:v>
                </c:pt>
                <c:pt idx="160">
                  <c:v>-44.444444444444329</c:v>
                </c:pt>
                <c:pt idx="161">
                  <c:v>-44.722222222222108</c:v>
                </c:pt>
                <c:pt idx="162">
                  <c:v>-44.999999999999886</c:v>
                </c:pt>
                <c:pt idx="163">
                  <c:v>-45.277777777777672</c:v>
                </c:pt>
                <c:pt idx="164">
                  <c:v>-45.555555555555451</c:v>
                </c:pt>
                <c:pt idx="165">
                  <c:v>-45.833333333333236</c:v>
                </c:pt>
                <c:pt idx="166">
                  <c:v>-46.111111111111015</c:v>
                </c:pt>
                <c:pt idx="167">
                  <c:v>-46.388888888888793</c:v>
                </c:pt>
                <c:pt idx="168">
                  <c:v>-46.666666666666579</c:v>
                </c:pt>
                <c:pt idx="169">
                  <c:v>-46.944444444444358</c:v>
                </c:pt>
                <c:pt idx="170">
                  <c:v>-47.222222222222143</c:v>
                </c:pt>
                <c:pt idx="171">
                  <c:v>-47.499999999999922</c:v>
                </c:pt>
                <c:pt idx="172">
                  <c:v>-47.777777777777708</c:v>
                </c:pt>
                <c:pt idx="173">
                  <c:v>-48.055555555555486</c:v>
                </c:pt>
                <c:pt idx="174">
                  <c:v>-48.333333333333272</c:v>
                </c:pt>
                <c:pt idx="175">
                  <c:v>-48.61111111111105</c:v>
                </c:pt>
                <c:pt idx="176">
                  <c:v>-48.888888888888829</c:v>
                </c:pt>
                <c:pt idx="177">
                  <c:v>-49.166666666666615</c:v>
                </c:pt>
                <c:pt idx="178">
                  <c:v>-49.444444444444393</c:v>
                </c:pt>
                <c:pt idx="179">
                  <c:v>-49.722222222222179</c:v>
                </c:pt>
                <c:pt idx="180">
                  <c:v>-49.999999999999957</c:v>
                </c:pt>
                <c:pt idx="181">
                  <c:v>-50.277777777777743</c:v>
                </c:pt>
                <c:pt idx="182">
                  <c:v>-50.555555555555522</c:v>
                </c:pt>
                <c:pt idx="183">
                  <c:v>-50.833333333333307</c:v>
                </c:pt>
                <c:pt idx="184">
                  <c:v>-51.111111111111086</c:v>
                </c:pt>
                <c:pt idx="185">
                  <c:v>-51.388888888888864</c:v>
                </c:pt>
                <c:pt idx="186">
                  <c:v>-51.66666666666665</c:v>
                </c:pt>
                <c:pt idx="187">
                  <c:v>-51.944444444444429</c:v>
                </c:pt>
                <c:pt idx="188">
                  <c:v>-52.222222222222214</c:v>
                </c:pt>
                <c:pt idx="189">
                  <c:v>-52.499999999999993</c:v>
                </c:pt>
                <c:pt idx="190">
                  <c:v>-52.777777777777779</c:v>
                </c:pt>
                <c:pt idx="191">
                  <c:v>-53.055555555555557</c:v>
                </c:pt>
                <c:pt idx="192">
                  <c:v>-53.333333333333343</c:v>
                </c:pt>
                <c:pt idx="193">
                  <c:v>-53.611111111111121</c:v>
                </c:pt>
                <c:pt idx="194">
                  <c:v>-53.8888888888889</c:v>
                </c:pt>
                <c:pt idx="195">
                  <c:v>-54.166666666666686</c:v>
                </c:pt>
                <c:pt idx="196">
                  <c:v>-54.444444444444464</c:v>
                </c:pt>
                <c:pt idx="197">
                  <c:v>-54.72222222222225</c:v>
                </c:pt>
                <c:pt idx="198">
                  <c:v>-55.000000000000028</c:v>
                </c:pt>
                <c:pt idx="199">
                  <c:v>-55.277777777777814</c:v>
                </c:pt>
                <c:pt idx="200">
                  <c:v>-55.555555555555593</c:v>
                </c:pt>
                <c:pt idx="201">
                  <c:v>-55.833333333333371</c:v>
                </c:pt>
                <c:pt idx="202">
                  <c:v>-56.111111111111157</c:v>
                </c:pt>
                <c:pt idx="203">
                  <c:v>-56.388888888888935</c:v>
                </c:pt>
                <c:pt idx="204">
                  <c:v>-56.666666666666721</c:v>
                </c:pt>
                <c:pt idx="205">
                  <c:v>-56.9444444444445</c:v>
                </c:pt>
                <c:pt idx="206">
                  <c:v>-57.222222222222285</c:v>
                </c:pt>
                <c:pt idx="207">
                  <c:v>-57.500000000000064</c:v>
                </c:pt>
                <c:pt idx="208">
                  <c:v>-57.77777777777785</c:v>
                </c:pt>
                <c:pt idx="209">
                  <c:v>-58.055555555555628</c:v>
                </c:pt>
                <c:pt idx="210">
                  <c:v>-58.333333333333407</c:v>
                </c:pt>
                <c:pt idx="211">
                  <c:v>-58.611111111111192</c:v>
                </c:pt>
                <c:pt idx="212">
                  <c:v>-58.888888888888971</c:v>
                </c:pt>
                <c:pt idx="213">
                  <c:v>-59.166666666666757</c:v>
                </c:pt>
                <c:pt idx="214">
                  <c:v>-59.444444444444535</c:v>
                </c:pt>
                <c:pt idx="215">
                  <c:v>-59.722222222222321</c:v>
                </c:pt>
                <c:pt idx="216">
                  <c:v>-60.000000000000099</c:v>
                </c:pt>
                <c:pt idx="217">
                  <c:v>-60.277777777777885</c:v>
                </c:pt>
                <c:pt idx="218">
                  <c:v>-60.555555555555664</c:v>
                </c:pt>
                <c:pt idx="219">
                  <c:v>-60.833333333333442</c:v>
                </c:pt>
                <c:pt idx="220">
                  <c:v>-61.111111111111228</c:v>
                </c:pt>
                <c:pt idx="221">
                  <c:v>-61.388888888889007</c:v>
                </c:pt>
                <c:pt idx="222">
                  <c:v>-61.666666666666792</c:v>
                </c:pt>
                <c:pt idx="223">
                  <c:v>-61.944444444444571</c:v>
                </c:pt>
                <c:pt idx="224">
                  <c:v>-62.222222222222356</c:v>
                </c:pt>
                <c:pt idx="225">
                  <c:v>-62.500000000000135</c:v>
                </c:pt>
                <c:pt idx="226">
                  <c:v>-62.777777777777921</c:v>
                </c:pt>
                <c:pt idx="227">
                  <c:v>-63.055555555555699</c:v>
                </c:pt>
                <c:pt idx="228">
                  <c:v>-63.333333333333478</c:v>
                </c:pt>
                <c:pt idx="229">
                  <c:v>0</c:v>
                </c:pt>
              </c:numCache>
            </c:numRef>
          </c:xVal>
          <c:yVal>
            <c:numRef>
              <c:f>Calculations!$Q$30:$Q$259</c:f>
              <c:numCache>
                <c:formatCode>General</c:formatCode>
                <c:ptCount val="230"/>
                <c:pt idx="0">
                  <c:v>0</c:v>
                </c:pt>
                <c:pt idx="1">
                  <c:v>3.4031901525239447E-17</c:v>
                </c:pt>
                <c:pt idx="2">
                  <c:v>6.8063803050478895E-17</c:v>
                </c:pt>
                <c:pt idx="3">
                  <c:v>1.0209570457571835E-16</c:v>
                </c:pt>
                <c:pt idx="4">
                  <c:v>1.3612760610095779E-16</c:v>
                </c:pt>
                <c:pt idx="5">
                  <c:v>1.7015950762619721E-16</c:v>
                </c:pt>
                <c:pt idx="6">
                  <c:v>2.0419140915143666E-16</c:v>
                </c:pt>
                <c:pt idx="7">
                  <c:v>2.3822331067667606E-16</c:v>
                </c:pt>
                <c:pt idx="8">
                  <c:v>2.7225521220191553E-16</c:v>
                </c:pt>
                <c:pt idx="9">
                  <c:v>3.0628711372715495E-16</c:v>
                </c:pt>
                <c:pt idx="10">
                  <c:v>3.4031901525239438E-16</c:v>
                </c:pt>
                <c:pt idx="11">
                  <c:v>3.743509167776338E-16</c:v>
                </c:pt>
                <c:pt idx="12">
                  <c:v>4.0838281830287332E-16</c:v>
                </c:pt>
                <c:pt idx="13">
                  <c:v>4.4241471982811279E-16</c:v>
                </c:pt>
                <c:pt idx="14">
                  <c:v>4.7644662135335231E-16</c:v>
                </c:pt>
                <c:pt idx="15">
                  <c:v>5.1047852287859174E-16</c:v>
                </c:pt>
                <c:pt idx="16">
                  <c:v>5.4451042440383126E-16</c:v>
                </c:pt>
                <c:pt idx="17">
                  <c:v>5.7854232592907068E-16</c:v>
                </c:pt>
                <c:pt idx="18">
                  <c:v>6.125742274543101E-16</c:v>
                </c:pt>
                <c:pt idx="19">
                  <c:v>6.4660612897954963E-16</c:v>
                </c:pt>
                <c:pt idx="20">
                  <c:v>6.8063803050478895E-16</c:v>
                </c:pt>
                <c:pt idx="21">
                  <c:v>7.1466993203002857E-16</c:v>
                </c:pt>
                <c:pt idx="22">
                  <c:v>7.4870183355526799E-16</c:v>
                </c:pt>
                <c:pt idx="23">
                  <c:v>7.8273373508050751E-16</c:v>
                </c:pt>
                <c:pt idx="24">
                  <c:v>8.1676563660574694E-16</c:v>
                </c:pt>
                <c:pt idx="25">
                  <c:v>8.5079753813098636E-16</c:v>
                </c:pt>
                <c:pt idx="26">
                  <c:v>8.8482943965622588E-16</c:v>
                </c:pt>
                <c:pt idx="27">
                  <c:v>9.188613411814654E-16</c:v>
                </c:pt>
                <c:pt idx="28">
                  <c:v>9.5289324270670483E-16</c:v>
                </c:pt>
                <c:pt idx="29">
                  <c:v>9.8692514423194425E-16</c:v>
                </c:pt>
                <c:pt idx="30">
                  <c:v>1.0209570457571839E-15</c:v>
                </c:pt>
                <c:pt idx="31">
                  <c:v>1.0549889472824231E-15</c:v>
                </c:pt>
                <c:pt idx="32">
                  <c:v>1.0890208488076627E-15</c:v>
                </c:pt>
                <c:pt idx="33">
                  <c:v>1.1230527503329023E-15</c:v>
                </c:pt>
                <c:pt idx="34">
                  <c:v>1.1570846518581416E-15</c:v>
                </c:pt>
                <c:pt idx="35">
                  <c:v>1.1911165533833812E-15</c:v>
                </c:pt>
                <c:pt idx="36">
                  <c:v>1.2251484549086206E-15</c:v>
                </c:pt>
                <c:pt idx="37">
                  <c:v>1.25918035643386E-15</c:v>
                </c:pt>
                <c:pt idx="38">
                  <c:v>1.2932122579590994E-15</c:v>
                </c:pt>
                <c:pt idx="39">
                  <c:v>1.3272441594843391E-15</c:v>
                </c:pt>
                <c:pt idx="40">
                  <c:v>1.3612760610095785E-15</c:v>
                </c:pt>
                <c:pt idx="41">
                  <c:v>1.3953079625348177E-15</c:v>
                </c:pt>
                <c:pt idx="42">
                  <c:v>1.4293398640600571E-15</c:v>
                </c:pt>
                <c:pt idx="43">
                  <c:v>1.4633717655852964E-15</c:v>
                </c:pt>
                <c:pt idx="44">
                  <c:v>1.4974036671105358E-15</c:v>
                </c:pt>
                <c:pt idx="45">
                  <c:v>1.531435568635775E-15</c:v>
                </c:pt>
                <c:pt idx="46">
                  <c:v>1.5654674701610142E-15</c:v>
                </c:pt>
                <c:pt idx="47">
                  <c:v>1.5994993716862537E-15</c:v>
                </c:pt>
                <c:pt idx="48">
                  <c:v>1.6335312732114929E-15</c:v>
                </c:pt>
                <c:pt idx="49">
                  <c:v>1.6675631747367323E-15</c:v>
                </c:pt>
                <c:pt idx="50">
                  <c:v>1.7015950762619715E-15</c:v>
                </c:pt>
                <c:pt idx="51">
                  <c:v>1.735626977787211E-15</c:v>
                </c:pt>
                <c:pt idx="52">
                  <c:v>1.7696588793124502E-15</c:v>
                </c:pt>
                <c:pt idx="53">
                  <c:v>1.8036907808376896E-15</c:v>
                </c:pt>
                <c:pt idx="54">
                  <c:v>1.8377226823629288E-15</c:v>
                </c:pt>
                <c:pt idx="55">
                  <c:v>1.8717545838881681E-15</c:v>
                </c:pt>
                <c:pt idx="56">
                  <c:v>1.9057864854134077E-15</c:v>
                </c:pt>
                <c:pt idx="57">
                  <c:v>1.9398183869386469E-15</c:v>
                </c:pt>
                <c:pt idx="58">
                  <c:v>1.9738502884638861E-15</c:v>
                </c:pt>
                <c:pt idx="59">
                  <c:v>2.0078821899891254E-15</c:v>
                </c:pt>
                <c:pt idx="60">
                  <c:v>2.0419140915143646E-15</c:v>
                </c:pt>
                <c:pt idx="61">
                  <c:v>2.0759459930396042E-15</c:v>
                </c:pt>
                <c:pt idx="62">
                  <c:v>2.1099778945648434E-15</c:v>
                </c:pt>
                <c:pt idx="63">
                  <c:v>2.1440097960900827E-15</c:v>
                </c:pt>
                <c:pt idx="64">
                  <c:v>2.1780416976153219E-15</c:v>
                </c:pt>
                <c:pt idx="65">
                  <c:v>2.2120735991405615E-15</c:v>
                </c:pt>
                <c:pt idx="66">
                  <c:v>2.2461055006658007E-15</c:v>
                </c:pt>
                <c:pt idx="67">
                  <c:v>2.2801374021910399E-15</c:v>
                </c:pt>
                <c:pt idx="68">
                  <c:v>2.3141693037162792E-15</c:v>
                </c:pt>
                <c:pt idx="69">
                  <c:v>2.3482012052415188E-15</c:v>
                </c:pt>
                <c:pt idx="70">
                  <c:v>2.382233106766758E-15</c:v>
                </c:pt>
                <c:pt idx="71">
                  <c:v>2.4162650082919972E-15</c:v>
                </c:pt>
                <c:pt idx="72">
                  <c:v>2.4502969098172365E-15</c:v>
                </c:pt>
                <c:pt idx="73">
                  <c:v>2.4843288113424761E-15</c:v>
                </c:pt>
                <c:pt idx="74">
                  <c:v>2.5183607128677153E-15</c:v>
                </c:pt>
                <c:pt idx="75">
                  <c:v>2.5523926143929545E-15</c:v>
                </c:pt>
                <c:pt idx="76">
                  <c:v>2.5864245159181938E-15</c:v>
                </c:pt>
                <c:pt idx="77">
                  <c:v>2.6204564174434334E-15</c:v>
                </c:pt>
                <c:pt idx="78">
                  <c:v>2.6544883189686726E-15</c:v>
                </c:pt>
                <c:pt idx="79">
                  <c:v>2.6885202204939118E-15</c:v>
                </c:pt>
                <c:pt idx="80">
                  <c:v>2.7225521220191511E-15</c:v>
                </c:pt>
                <c:pt idx="81">
                  <c:v>2.7565840235443907E-15</c:v>
                </c:pt>
                <c:pt idx="82">
                  <c:v>2.7906159250696299E-15</c:v>
                </c:pt>
                <c:pt idx="83">
                  <c:v>2.8246478265948691E-15</c:v>
                </c:pt>
                <c:pt idx="84">
                  <c:v>2.8586797281201084E-15</c:v>
                </c:pt>
                <c:pt idx="85">
                  <c:v>2.892711629645348E-15</c:v>
                </c:pt>
                <c:pt idx="86">
                  <c:v>2.9267435311705872E-15</c:v>
                </c:pt>
                <c:pt idx="87">
                  <c:v>2.9607754326958264E-15</c:v>
                </c:pt>
                <c:pt idx="88">
                  <c:v>2.9948073342210657E-15</c:v>
                </c:pt>
                <c:pt idx="89">
                  <c:v>3.0288392357463053E-15</c:v>
                </c:pt>
                <c:pt idx="90">
                  <c:v>3.0628711372715445E-15</c:v>
                </c:pt>
                <c:pt idx="91">
                  <c:v>3.0969030387967837E-15</c:v>
                </c:pt>
                <c:pt idx="92">
                  <c:v>3.130934940322023E-15</c:v>
                </c:pt>
                <c:pt idx="93">
                  <c:v>3.1649668418472626E-15</c:v>
                </c:pt>
                <c:pt idx="94">
                  <c:v>3.1989987433725018E-15</c:v>
                </c:pt>
                <c:pt idx="95">
                  <c:v>3.233030644897741E-15</c:v>
                </c:pt>
                <c:pt idx="96">
                  <c:v>3.2670625464229803E-15</c:v>
                </c:pt>
                <c:pt idx="97">
                  <c:v>3.3010944479482199E-15</c:v>
                </c:pt>
                <c:pt idx="98">
                  <c:v>3.3351263494734591E-15</c:v>
                </c:pt>
                <c:pt idx="99">
                  <c:v>3.3691582509986983E-15</c:v>
                </c:pt>
                <c:pt idx="100">
                  <c:v>3.4031901525239375E-15</c:v>
                </c:pt>
                <c:pt idx="101">
                  <c:v>3.4372220540491772E-15</c:v>
                </c:pt>
                <c:pt idx="102">
                  <c:v>3.4712539555744164E-15</c:v>
                </c:pt>
                <c:pt idx="103">
                  <c:v>3.5052858570996556E-15</c:v>
                </c:pt>
                <c:pt idx="104">
                  <c:v>3.5393177586248948E-15</c:v>
                </c:pt>
                <c:pt idx="105">
                  <c:v>3.5733496601501341E-15</c:v>
                </c:pt>
                <c:pt idx="106">
                  <c:v>3.6073815616753737E-15</c:v>
                </c:pt>
                <c:pt idx="107">
                  <c:v>3.6414134632006133E-15</c:v>
                </c:pt>
                <c:pt idx="108">
                  <c:v>3.6754453647258521E-15</c:v>
                </c:pt>
                <c:pt idx="109">
                  <c:v>3.7094772662510918E-15</c:v>
                </c:pt>
                <c:pt idx="110">
                  <c:v>3.7435091677763306E-15</c:v>
                </c:pt>
                <c:pt idx="111">
                  <c:v>3.7775410693015702E-15</c:v>
                </c:pt>
                <c:pt idx="112">
                  <c:v>3.8115729708268098E-15</c:v>
                </c:pt>
                <c:pt idx="113">
                  <c:v>3.8456048723520487E-15</c:v>
                </c:pt>
                <c:pt idx="114">
                  <c:v>3.8796367738772883E-15</c:v>
                </c:pt>
                <c:pt idx="115">
                  <c:v>3.9136686754025279E-15</c:v>
                </c:pt>
                <c:pt idx="116">
                  <c:v>3.9477005769277667E-15</c:v>
                </c:pt>
                <c:pt idx="117">
                  <c:v>3.9817324784530064E-15</c:v>
                </c:pt>
                <c:pt idx="118">
                  <c:v>4.015764379978246E-15</c:v>
                </c:pt>
                <c:pt idx="119">
                  <c:v>4.0497962815034848E-15</c:v>
                </c:pt>
                <c:pt idx="120">
                  <c:v>4.0838281830287244E-15</c:v>
                </c:pt>
                <c:pt idx="121">
                  <c:v>4.1178600845539633E-15</c:v>
                </c:pt>
                <c:pt idx="122">
                  <c:v>4.1518919860792029E-15</c:v>
                </c:pt>
                <c:pt idx="123">
                  <c:v>4.1859238876044417E-15</c:v>
                </c:pt>
                <c:pt idx="124">
                  <c:v>4.2199557891296813E-15</c:v>
                </c:pt>
                <c:pt idx="125">
                  <c:v>4.253987690654921E-15</c:v>
                </c:pt>
                <c:pt idx="126">
                  <c:v>4.2880195921801606E-15</c:v>
                </c:pt>
                <c:pt idx="127">
                  <c:v>4.3220514937053994E-15</c:v>
                </c:pt>
                <c:pt idx="128">
                  <c:v>4.356083395230639E-15</c:v>
                </c:pt>
                <c:pt idx="129">
                  <c:v>4.3901152967558779E-15</c:v>
                </c:pt>
                <c:pt idx="130">
                  <c:v>4.4241471982811175E-15</c:v>
                </c:pt>
                <c:pt idx="131">
                  <c:v>4.4581790998063563E-15</c:v>
                </c:pt>
                <c:pt idx="132">
                  <c:v>4.4922110013315959E-15</c:v>
                </c:pt>
                <c:pt idx="133">
                  <c:v>4.5262429028568355E-15</c:v>
                </c:pt>
                <c:pt idx="134">
                  <c:v>4.5602748043820752E-15</c:v>
                </c:pt>
                <c:pt idx="135">
                  <c:v>4.594306705907314E-15</c:v>
                </c:pt>
                <c:pt idx="136">
                  <c:v>4.6283386074325536E-15</c:v>
                </c:pt>
                <c:pt idx="137">
                  <c:v>4.6623705089577924E-15</c:v>
                </c:pt>
                <c:pt idx="138">
                  <c:v>4.6964024104830321E-15</c:v>
                </c:pt>
                <c:pt idx="139">
                  <c:v>4.7304343120082709E-15</c:v>
                </c:pt>
                <c:pt idx="140">
                  <c:v>4.7644662135335105E-15</c:v>
                </c:pt>
                <c:pt idx="141">
                  <c:v>4.7984981150587501E-15</c:v>
                </c:pt>
                <c:pt idx="142">
                  <c:v>4.8325300165839898E-15</c:v>
                </c:pt>
                <c:pt idx="143">
                  <c:v>4.8665619181092286E-15</c:v>
                </c:pt>
                <c:pt idx="144">
                  <c:v>4.9005938196344682E-15</c:v>
                </c:pt>
                <c:pt idx="145">
                  <c:v>4.934625721159707E-15</c:v>
                </c:pt>
                <c:pt idx="146">
                  <c:v>4.9686576226849467E-15</c:v>
                </c:pt>
                <c:pt idx="147">
                  <c:v>5.0026895242101855E-15</c:v>
                </c:pt>
                <c:pt idx="148">
                  <c:v>5.0367214257354251E-15</c:v>
                </c:pt>
                <c:pt idx="149">
                  <c:v>5.0707533272606647E-15</c:v>
                </c:pt>
                <c:pt idx="150">
                  <c:v>5.1047852287859044E-15</c:v>
                </c:pt>
                <c:pt idx="151">
                  <c:v>5.1388171303111432E-15</c:v>
                </c:pt>
                <c:pt idx="152">
                  <c:v>5.1728490318363828E-15</c:v>
                </c:pt>
                <c:pt idx="153">
                  <c:v>5.2068809333616216E-15</c:v>
                </c:pt>
                <c:pt idx="154">
                  <c:v>5.2409128348868613E-15</c:v>
                </c:pt>
                <c:pt idx="155">
                  <c:v>5.2749447364121001E-15</c:v>
                </c:pt>
                <c:pt idx="156">
                  <c:v>5.3089766379373397E-15</c:v>
                </c:pt>
                <c:pt idx="157">
                  <c:v>5.3430085394625793E-15</c:v>
                </c:pt>
                <c:pt idx="158">
                  <c:v>5.3770404409878189E-15</c:v>
                </c:pt>
                <c:pt idx="159">
                  <c:v>5.4110723425130578E-15</c:v>
                </c:pt>
                <c:pt idx="160">
                  <c:v>5.4451042440382974E-15</c:v>
                </c:pt>
                <c:pt idx="161">
                  <c:v>5.4791361455635362E-15</c:v>
                </c:pt>
                <c:pt idx="162">
                  <c:v>5.5131680470887758E-15</c:v>
                </c:pt>
                <c:pt idx="163">
                  <c:v>5.5471999486140163E-15</c:v>
                </c:pt>
                <c:pt idx="164">
                  <c:v>5.5812318501392559E-15</c:v>
                </c:pt>
                <c:pt idx="165">
                  <c:v>5.6152637516644963E-15</c:v>
                </c:pt>
                <c:pt idx="166">
                  <c:v>5.6492956531897359E-15</c:v>
                </c:pt>
                <c:pt idx="167">
                  <c:v>5.6833275547149755E-15</c:v>
                </c:pt>
                <c:pt idx="168">
                  <c:v>5.7173594562402159E-15</c:v>
                </c:pt>
                <c:pt idx="169">
                  <c:v>5.7513913577654556E-15</c:v>
                </c:pt>
                <c:pt idx="170">
                  <c:v>5.785423259290696E-15</c:v>
                </c:pt>
                <c:pt idx="171">
                  <c:v>5.8194551608159356E-15</c:v>
                </c:pt>
                <c:pt idx="172">
                  <c:v>5.853487062341176E-15</c:v>
                </c:pt>
                <c:pt idx="173">
                  <c:v>5.8875189638664156E-15</c:v>
                </c:pt>
                <c:pt idx="174">
                  <c:v>5.921550865391656E-15</c:v>
                </c:pt>
                <c:pt idx="175">
                  <c:v>5.9555827669168956E-15</c:v>
                </c:pt>
                <c:pt idx="176">
                  <c:v>5.9896146684421353E-15</c:v>
                </c:pt>
                <c:pt idx="177">
                  <c:v>6.0236465699673757E-15</c:v>
                </c:pt>
                <c:pt idx="178">
                  <c:v>6.0576784714926145E-15</c:v>
                </c:pt>
                <c:pt idx="179">
                  <c:v>6.0917103730178549E-15</c:v>
                </c:pt>
                <c:pt idx="180">
                  <c:v>6.1257422745430945E-15</c:v>
                </c:pt>
                <c:pt idx="181">
                  <c:v>6.1597741760683349E-15</c:v>
                </c:pt>
                <c:pt idx="182">
                  <c:v>6.1938060775935746E-15</c:v>
                </c:pt>
                <c:pt idx="183">
                  <c:v>6.227837979118815E-15</c:v>
                </c:pt>
                <c:pt idx="184">
                  <c:v>6.2618698806440546E-15</c:v>
                </c:pt>
                <c:pt idx="185">
                  <c:v>6.2959017821692942E-15</c:v>
                </c:pt>
                <c:pt idx="186">
                  <c:v>6.3299336836945346E-15</c:v>
                </c:pt>
                <c:pt idx="187">
                  <c:v>6.3639655852197742E-15</c:v>
                </c:pt>
                <c:pt idx="188">
                  <c:v>6.3979974867450146E-15</c:v>
                </c:pt>
                <c:pt idx="189">
                  <c:v>6.4320293882702543E-15</c:v>
                </c:pt>
                <c:pt idx="190">
                  <c:v>6.4660612897954947E-15</c:v>
                </c:pt>
                <c:pt idx="191">
                  <c:v>6.5000931913207343E-15</c:v>
                </c:pt>
                <c:pt idx="192">
                  <c:v>6.5341250928459747E-15</c:v>
                </c:pt>
                <c:pt idx="193">
                  <c:v>6.5681569943712143E-15</c:v>
                </c:pt>
                <c:pt idx="194">
                  <c:v>6.6021888958964539E-15</c:v>
                </c:pt>
                <c:pt idx="195">
                  <c:v>6.6362207974216944E-15</c:v>
                </c:pt>
                <c:pt idx="196">
                  <c:v>6.670252698946934E-15</c:v>
                </c:pt>
                <c:pt idx="197">
                  <c:v>6.7042846004721744E-15</c:v>
                </c:pt>
                <c:pt idx="198">
                  <c:v>6.7383165019974132E-15</c:v>
                </c:pt>
                <c:pt idx="199">
                  <c:v>6.7723484035226536E-15</c:v>
                </c:pt>
                <c:pt idx="200">
                  <c:v>6.8063803050478932E-15</c:v>
                </c:pt>
                <c:pt idx="201">
                  <c:v>6.8404122065731329E-15</c:v>
                </c:pt>
                <c:pt idx="202">
                  <c:v>6.8744441080983733E-15</c:v>
                </c:pt>
                <c:pt idx="203">
                  <c:v>6.9084760096236129E-15</c:v>
                </c:pt>
                <c:pt idx="204">
                  <c:v>6.9425079111488533E-15</c:v>
                </c:pt>
                <c:pt idx="205">
                  <c:v>6.9765398126740929E-15</c:v>
                </c:pt>
                <c:pt idx="206">
                  <c:v>7.0105717141993333E-15</c:v>
                </c:pt>
                <c:pt idx="207">
                  <c:v>7.0446036157245729E-15</c:v>
                </c:pt>
                <c:pt idx="208">
                  <c:v>7.0786355172498134E-15</c:v>
                </c:pt>
                <c:pt idx="209">
                  <c:v>7.1126674187750522E-15</c:v>
                </c:pt>
                <c:pt idx="210">
                  <c:v>7.1466993203002918E-15</c:v>
                </c:pt>
                <c:pt idx="211">
                  <c:v>7.180731221825533E-15</c:v>
                </c:pt>
                <c:pt idx="212">
                  <c:v>7.2147631233507726E-15</c:v>
                </c:pt>
                <c:pt idx="213">
                  <c:v>7.2487950248760122E-15</c:v>
                </c:pt>
                <c:pt idx="214">
                  <c:v>7.2828269264012519E-15</c:v>
                </c:pt>
                <c:pt idx="215">
                  <c:v>7.3168588279264931E-15</c:v>
                </c:pt>
                <c:pt idx="216">
                  <c:v>7.3508907294517327E-15</c:v>
                </c:pt>
                <c:pt idx="217">
                  <c:v>7.3849226309769723E-15</c:v>
                </c:pt>
                <c:pt idx="218">
                  <c:v>7.4189545325022119E-15</c:v>
                </c:pt>
                <c:pt idx="219">
                  <c:v>7.4529864340274515E-15</c:v>
                </c:pt>
                <c:pt idx="220">
                  <c:v>7.4870183355526927E-15</c:v>
                </c:pt>
                <c:pt idx="221">
                  <c:v>7.5210502370779324E-15</c:v>
                </c:pt>
                <c:pt idx="222">
                  <c:v>7.555082138603172E-15</c:v>
                </c:pt>
                <c:pt idx="223">
                  <c:v>7.5891140401284116E-15</c:v>
                </c:pt>
                <c:pt idx="224">
                  <c:v>7.6231459416536528E-15</c:v>
                </c:pt>
                <c:pt idx="225">
                  <c:v>7.6571778431788908E-15</c:v>
                </c:pt>
                <c:pt idx="226">
                  <c:v>7.691209744704132E-15</c:v>
                </c:pt>
                <c:pt idx="227">
                  <c:v>7.7252416462293717E-15</c:v>
                </c:pt>
                <c:pt idx="228">
                  <c:v>7.7592735477546113E-15</c:v>
                </c:pt>
                <c:pt idx="229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Ground Track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Calculations!$M$30:$M$259</c:f>
              <c:numCache>
                <c:formatCode>General</c:formatCode>
                <c:ptCount val="230"/>
                <c:pt idx="0">
                  <c:v>0</c:v>
                </c:pt>
                <c:pt idx="1">
                  <c:v>6.3245997626989912</c:v>
                </c:pt>
                <c:pt idx="2">
                  <c:v>11.619564126399762</c:v>
                </c:pt>
                <c:pt idx="3">
                  <c:v>16.144517919385287</c:v>
                </c:pt>
                <c:pt idx="4">
                  <c:v>20.067523330333977</c:v>
                </c:pt>
                <c:pt idx="5">
                  <c:v>23.504432133669386</c:v>
                </c:pt>
                <c:pt idx="6">
                  <c:v>26.538852016681115</c:v>
                </c:pt>
                <c:pt idx="7">
                  <c:v>29.233272560405418</c:v>
                </c:pt>
                <c:pt idx="8">
                  <c:v>31.635711124181505</c:v>
                </c:pt>
                <c:pt idx="9">
                  <c:v>33.783902476224988</c:v>
                </c:pt>
                <c:pt idx="10">
                  <c:v>35.708056635391245</c:v>
                </c:pt>
                <c:pt idx="11">
                  <c:v>37.432739918829398</c:v>
                </c:pt>
                <c:pt idx="12">
                  <c:v>38.978196782023382</c:v>
                </c:pt>
                <c:pt idx="13">
                  <c:v>40.361302585409547</c:v>
                </c:pt>
                <c:pt idx="14">
                  <c:v>41.596265513492845</c:v>
                </c:pt>
                <c:pt idx="15">
                  <c:v>42.695153554157471</c:v>
                </c:pt>
                <c:pt idx="16">
                  <c:v>43.668296612971709</c:v>
                </c:pt>
                <c:pt idx="17">
                  <c:v>44.524597542535446</c:v>
                </c:pt>
                <c:pt idx="18">
                  <c:v>45.271775264807516</c:v>
                </c:pt>
                <c:pt idx="19">
                  <c:v>45.916556036222531</c:v>
                </c:pt>
                <c:pt idx="20">
                  <c:v>46.46482390849188</c:v>
                </c:pt>
                <c:pt idx="21">
                  <c:v>46.921737695700514</c:v>
                </c:pt>
                <c:pt idx="22">
                  <c:v>47.291818603068705</c:v>
                </c:pt>
                <c:pt idx="23">
                  <c:v>47.579009419951589</c:v>
                </c:pt>
                <c:pt idx="24">
                  <c:v>47.786701786561039</c:v>
                </c:pt>
                <c:pt idx="25">
                  <c:v>47.917720306202668</c:v>
                </c:pt>
                <c:pt idx="26">
                  <c:v>47.974235392591467</c:v>
                </c:pt>
                <c:pt idx="27">
                  <c:v>47.957532391373427</c:v>
                </c:pt>
                <c:pt idx="28">
                  <c:v>47.86742082814272</c:v>
                </c:pt>
                <c:pt idx="29">
                  <c:v>47.700436342755438</c:v>
                </c:pt>
                <c:pt idx="30">
                  <c:v>47.441050008873276</c:v>
                </c:pt>
                <c:pt idx="31">
                  <c:v>47.441050008873276</c:v>
                </c:pt>
                <c:pt idx="32">
                  <c:v>47.441050008873276</c:v>
                </c:pt>
                <c:pt idx="33">
                  <c:v>47.441050008873276</c:v>
                </c:pt>
                <c:pt idx="34">
                  <c:v>47.441050008873276</c:v>
                </c:pt>
                <c:pt idx="35">
                  <c:v>47.441050008873276</c:v>
                </c:pt>
                <c:pt idx="36">
                  <c:v>47.441050008873276</c:v>
                </c:pt>
                <c:pt idx="37">
                  <c:v>47.441050008873276</c:v>
                </c:pt>
                <c:pt idx="38">
                  <c:v>47.441050008873276</c:v>
                </c:pt>
                <c:pt idx="39">
                  <c:v>47.441050008873276</c:v>
                </c:pt>
                <c:pt idx="40">
                  <c:v>47.441050008873276</c:v>
                </c:pt>
                <c:pt idx="41">
                  <c:v>47.441050008873276</c:v>
                </c:pt>
                <c:pt idx="42">
                  <c:v>47.441050008873276</c:v>
                </c:pt>
                <c:pt idx="43">
                  <c:v>47.441050008873276</c:v>
                </c:pt>
                <c:pt idx="44">
                  <c:v>47.441050008873276</c:v>
                </c:pt>
                <c:pt idx="45">
                  <c:v>47.441050008873276</c:v>
                </c:pt>
                <c:pt idx="46">
                  <c:v>47.441050008873276</c:v>
                </c:pt>
                <c:pt idx="47">
                  <c:v>47.441050008873276</c:v>
                </c:pt>
                <c:pt idx="48">
                  <c:v>47.441050008873276</c:v>
                </c:pt>
                <c:pt idx="49">
                  <c:v>47.441050008873276</c:v>
                </c:pt>
                <c:pt idx="50">
                  <c:v>47.441050008873276</c:v>
                </c:pt>
                <c:pt idx="51">
                  <c:v>47.441050008873276</c:v>
                </c:pt>
                <c:pt idx="52">
                  <c:v>47.441050008873276</c:v>
                </c:pt>
                <c:pt idx="53">
                  <c:v>47.441050008873276</c:v>
                </c:pt>
                <c:pt idx="54">
                  <c:v>47.441050008873276</c:v>
                </c:pt>
                <c:pt idx="55">
                  <c:v>47.441050008873276</c:v>
                </c:pt>
                <c:pt idx="56">
                  <c:v>47.441050008873276</c:v>
                </c:pt>
                <c:pt idx="57">
                  <c:v>47.441050008873276</c:v>
                </c:pt>
                <c:pt idx="58">
                  <c:v>47.441050008873276</c:v>
                </c:pt>
                <c:pt idx="59">
                  <c:v>47.441050008873276</c:v>
                </c:pt>
                <c:pt idx="60">
                  <c:v>47.441050008873276</c:v>
                </c:pt>
                <c:pt idx="61">
                  <c:v>47.441050008873276</c:v>
                </c:pt>
                <c:pt idx="62">
                  <c:v>47.441050008873276</c:v>
                </c:pt>
                <c:pt idx="63">
                  <c:v>47.441050008873276</c:v>
                </c:pt>
                <c:pt idx="64">
                  <c:v>47.441050008873276</c:v>
                </c:pt>
                <c:pt idx="65">
                  <c:v>47.441050008873276</c:v>
                </c:pt>
                <c:pt idx="66">
                  <c:v>47.441050008873276</c:v>
                </c:pt>
                <c:pt idx="67">
                  <c:v>47.441050008873276</c:v>
                </c:pt>
                <c:pt idx="68">
                  <c:v>47.441050008873276</c:v>
                </c:pt>
                <c:pt idx="69">
                  <c:v>47.441050008873276</c:v>
                </c:pt>
                <c:pt idx="70">
                  <c:v>47.441050008873276</c:v>
                </c:pt>
                <c:pt idx="71">
                  <c:v>47.441050008873276</c:v>
                </c:pt>
                <c:pt idx="72">
                  <c:v>47.441050008873276</c:v>
                </c:pt>
                <c:pt idx="73">
                  <c:v>47.441050008873276</c:v>
                </c:pt>
                <c:pt idx="74">
                  <c:v>47.441050008873276</c:v>
                </c:pt>
                <c:pt idx="75">
                  <c:v>47.441050008873276</c:v>
                </c:pt>
                <c:pt idx="76">
                  <c:v>47.441050008873276</c:v>
                </c:pt>
                <c:pt idx="77">
                  <c:v>47.441050008873276</c:v>
                </c:pt>
                <c:pt idx="78">
                  <c:v>47.441050008873276</c:v>
                </c:pt>
                <c:pt idx="79">
                  <c:v>47.441050008873276</c:v>
                </c:pt>
                <c:pt idx="80">
                  <c:v>47.441050008873276</c:v>
                </c:pt>
                <c:pt idx="81">
                  <c:v>47.441050008873276</c:v>
                </c:pt>
                <c:pt idx="82">
                  <c:v>47.441050008873276</c:v>
                </c:pt>
                <c:pt idx="83">
                  <c:v>47.441050008873276</c:v>
                </c:pt>
                <c:pt idx="84">
                  <c:v>47.441050008873276</c:v>
                </c:pt>
                <c:pt idx="85">
                  <c:v>47.441050008873276</c:v>
                </c:pt>
                <c:pt idx="86">
                  <c:v>47.441050008873276</c:v>
                </c:pt>
                <c:pt idx="87">
                  <c:v>47.441050008873276</c:v>
                </c:pt>
                <c:pt idx="88">
                  <c:v>47.441050008873276</c:v>
                </c:pt>
                <c:pt idx="89">
                  <c:v>47.441050008873276</c:v>
                </c:pt>
                <c:pt idx="90">
                  <c:v>47.441050008873276</c:v>
                </c:pt>
                <c:pt idx="91">
                  <c:v>47.441050008873276</c:v>
                </c:pt>
                <c:pt idx="92">
                  <c:v>47.441050008873276</c:v>
                </c:pt>
                <c:pt idx="93">
                  <c:v>47.441050008873276</c:v>
                </c:pt>
                <c:pt idx="94">
                  <c:v>47.441050008873276</c:v>
                </c:pt>
                <c:pt idx="95">
                  <c:v>47.441050008873276</c:v>
                </c:pt>
                <c:pt idx="96">
                  <c:v>47.441050008873276</c:v>
                </c:pt>
                <c:pt idx="97">
                  <c:v>47.441050008873276</c:v>
                </c:pt>
                <c:pt idx="98">
                  <c:v>47.441050008873276</c:v>
                </c:pt>
                <c:pt idx="99">
                  <c:v>47.441050008873276</c:v>
                </c:pt>
                <c:pt idx="100">
                  <c:v>47.441050008873276</c:v>
                </c:pt>
                <c:pt idx="101">
                  <c:v>47.441050008873276</c:v>
                </c:pt>
                <c:pt idx="102">
                  <c:v>47.441050008873276</c:v>
                </c:pt>
                <c:pt idx="103">
                  <c:v>47.441050008873276</c:v>
                </c:pt>
                <c:pt idx="104">
                  <c:v>47.441050008873276</c:v>
                </c:pt>
                <c:pt idx="105">
                  <c:v>47.441050008873276</c:v>
                </c:pt>
                <c:pt idx="106">
                  <c:v>47.441050008873276</c:v>
                </c:pt>
                <c:pt idx="107">
                  <c:v>47.441050008873276</c:v>
                </c:pt>
                <c:pt idx="108">
                  <c:v>47.441050008873276</c:v>
                </c:pt>
                <c:pt idx="109">
                  <c:v>47.441050008873276</c:v>
                </c:pt>
                <c:pt idx="110">
                  <c:v>47.441050008873276</c:v>
                </c:pt>
                <c:pt idx="111">
                  <c:v>47.441050008873276</c:v>
                </c:pt>
                <c:pt idx="112">
                  <c:v>47.441050008873276</c:v>
                </c:pt>
                <c:pt idx="113">
                  <c:v>47.441050008873276</c:v>
                </c:pt>
                <c:pt idx="114">
                  <c:v>47.441050008873276</c:v>
                </c:pt>
                <c:pt idx="115">
                  <c:v>47.441050008873276</c:v>
                </c:pt>
                <c:pt idx="116">
                  <c:v>47.441050008873276</c:v>
                </c:pt>
                <c:pt idx="117">
                  <c:v>47.441050008873276</c:v>
                </c:pt>
                <c:pt idx="118">
                  <c:v>47.441050008873276</c:v>
                </c:pt>
                <c:pt idx="119">
                  <c:v>47.441050008873276</c:v>
                </c:pt>
                <c:pt idx="120">
                  <c:v>47.441050008873276</c:v>
                </c:pt>
                <c:pt idx="121">
                  <c:v>47.441050008873276</c:v>
                </c:pt>
                <c:pt idx="122">
                  <c:v>47.441050008873276</c:v>
                </c:pt>
                <c:pt idx="123">
                  <c:v>47.441050008873276</c:v>
                </c:pt>
                <c:pt idx="124">
                  <c:v>47.441050008873276</c:v>
                </c:pt>
                <c:pt idx="125">
                  <c:v>47.441050008873276</c:v>
                </c:pt>
                <c:pt idx="126">
                  <c:v>47.441050008873276</c:v>
                </c:pt>
                <c:pt idx="127">
                  <c:v>47.441050008873276</c:v>
                </c:pt>
                <c:pt idx="128">
                  <c:v>47.441050008873276</c:v>
                </c:pt>
                <c:pt idx="129">
                  <c:v>47.441050008873276</c:v>
                </c:pt>
                <c:pt idx="130">
                  <c:v>47.441050008873276</c:v>
                </c:pt>
                <c:pt idx="131">
                  <c:v>47.441050008873276</c:v>
                </c:pt>
                <c:pt idx="132">
                  <c:v>47.441050008873276</c:v>
                </c:pt>
                <c:pt idx="133">
                  <c:v>47.441050008873276</c:v>
                </c:pt>
                <c:pt idx="134">
                  <c:v>47.441050008873276</c:v>
                </c:pt>
                <c:pt idx="135">
                  <c:v>47.441050008873276</c:v>
                </c:pt>
                <c:pt idx="136">
                  <c:v>47.441050008873276</c:v>
                </c:pt>
                <c:pt idx="137">
                  <c:v>47.441050008873276</c:v>
                </c:pt>
                <c:pt idx="138">
                  <c:v>47.441050008873276</c:v>
                </c:pt>
                <c:pt idx="139">
                  <c:v>47.441050008873276</c:v>
                </c:pt>
                <c:pt idx="140">
                  <c:v>47.441050008873276</c:v>
                </c:pt>
                <c:pt idx="141">
                  <c:v>47.441050008873276</c:v>
                </c:pt>
                <c:pt idx="142">
                  <c:v>47.441050008873276</c:v>
                </c:pt>
                <c:pt idx="143">
                  <c:v>47.441050008873276</c:v>
                </c:pt>
                <c:pt idx="144">
                  <c:v>47.441050008873276</c:v>
                </c:pt>
                <c:pt idx="145">
                  <c:v>47.441050008873276</c:v>
                </c:pt>
                <c:pt idx="146">
                  <c:v>47.441050008873276</c:v>
                </c:pt>
                <c:pt idx="147">
                  <c:v>47.441050008873276</c:v>
                </c:pt>
                <c:pt idx="148">
                  <c:v>47.441050008873276</c:v>
                </c:pt>
                <c:pt idx="149">
                  <c:v>47.441050008873276</c:v>
                </c:pt>
                <c:pt idx="150">
                  <c:v>47.441050008873276</c:v>
                </c:pt>
                <c:pt idx="151">
                  <c:v>47.441050008873276</c:v>
                </c:pt>
                <c:pt idx="152">
                  <c:v>47.441050008873276</c:v>
                </c:pt>
                <c:pt idx="153">
                  <c:v>47.441050008873276</c:v>
                </c:pt>
                <c:pt idx="154">
                  <c:v>47.441050008873276</c:v>
                </c:pt>
                <c:pt idx="155">
                  <c:v>47.441050008873276</c:v>
                </c:pt>
                <c:pt idx="156">
                  <c:v>47.441050008873276</c:v>
                </c:pt>
                <c:pt idx="157">
                  <c:v>47.441050008873276</c:v>
                </c:pt>
                <c:pt idx="158">
                  <c:v>47.441050008873276</c:v>
                </c:pt>
                <c:pt idx="159">
                  <c:v>47.441050008873276</c:v>
                </c:pt>
                <c:pt idx="160">
                  <c:v>47.441050008873276</c:v>
                </c:pt>
                <c:pt idx="161">
                  <c:v>47.441050008873276</c:v>
                </c:pt>
                <c:pt idx="162">
                  <c:v>47.441050008873276</c:v>
                </c:pt>
                <c:pt idx="163">
                  <c:v>47.441050008873276</c:v>
                </c:pt>
                <c:pt idx="164">
                  <c:v>47.441050008873276</c:v>
                </c:pt>
                <c:pt idx="165">
                  <c:v>47.441050008873276</c:v>
                </c:pt>
                <c:pt idx="166">
                  <c:v>47.441050008873276</c:v>
                </c:pt>
                <c:pt idx="167">
                  <c:v>47.441050008873276</c:v>
                </c:pt>
                <c:pt idx="168">
                  <c:v>47.441050008873276</c:v>
                </c:pt>
                <c:pt idx="169">
                  <c:v>47.441050008873276</c:v>
                </c:pt>
                <c:pt idx="170">
                  <c:v>47.441050008873276</c:v>
                </c:pt>
                <c:pt idx="171">
                  <c:v>47.441050008873276</c:v>
                </c:pt>
                <c:pt idx="172">
                  <c:v>47.441050008873276</c:v>
                </c:pt>
                <c:pt idx="173">
                  <c:v>47.441050008873276</c:v>
                </c:pt>
                <c:pt idx="174">
                  <c:v>47.441050008873276</c:v>
                </c:pt>
                <c:pt idx="175">
                  <c:v>47.441050008873276</c:v>
                </c:pt>
                <c:pt idx="176">
                  <c:v>47.441050008873276</c:v>
                </c:pt>
                <c:pt idx="177">
                  <c:v>47.441050008873276</c:v>
                </c:pt>
                <c:pt idx="178">
                  <c:v>47.441050008873276</c:v>
                </c:pt>
                <c:pt idx="179">
                  <c:v>47.441050008873276</c:v>
                </c:pt>
                <c:pt idx="180">
                  <c:v>47.441050008873276</c:v>
                </c:pt>
                <c:pt idx="181">
                  <c:v>47.441050008873276</c:v>
                </c:pt>
                <c:pt idx="182">
                  <c:v>47.441050008873276</c:v>
                </c:pt>
                <c:pt idx="183">
                  <c:v>47.441050008873276</c:v>
                </c:pt>
                <c:pt idx="184">
                  <c:v>47.441050008873276</c:v>
                </c:pt>
                <c:pt idx="185">
                  <c:v>47.441050008873276</c:v>
                </c:pt>
                <c:pt idx="186">
                  <c:v>47.441050008873276</c:v>
                </c:pt>
                <c:pt idx="187">
                  <c:v>47.441050008873276</c:v>
                </c:pt>
                <c:pt idx="188">
                  <c:v>47.441050008873276</c:v>
                </c:pt>
                <c:pt idx="189">
                  <c:v>47.441050008873276</c:v>
                </c:pt>
                <c:pt idx="190">
                  <c:v>47.441050008873276</c:v>
                </c:pt>
                <c:pt idx="191">
                  <c:v>47.441050008873276</c:v>
                </c:pt>
                <c:pt idx="192">
                  <c:v>47.441050008873276</c:v>
                </c:pt>
                <c:pt idx="193">
                  <c:v>47.441050008873276</c:v>
                </c:pt>
                <c:pt idx="194">
                  <c:v>47.441050008873276</c:v>
                </c:pt>
                <c:pt idx="195">
                  <c:v>47.441050008873276</c:v>
                </c:pt>
                <c:pt idx="196">
                  <c:v>47.441050008873276</c:v>
                </c:pt>
                <c:pt idx="197">
                  <c:v>47.441050008873276</c:v>
                </c:pt>
                <c:pt idx="198">
                  <c:v>47.441050008873276</c:v>
                </c:pt>
                <c:pt idx="199">
                  <c:v>47.441050008873276</c:v>
                </c:pt>
                <c:pt idx="200">
                  <c:v>47.441050008873276</c:v>
                </c:pt>
                <c:pt idx="201">
                  <c:v>47.441050008873276</c:v>
                </c:pt>
                <c:pt idx="202">
                  <c:v>47.441050008873276</c:v>
                </c:pt>
                <c:pt idx="203">
                  <c:v>47.441050008873276</c:v>
                </c:pt>
                <c:pt idx="204">
                  <c:v>47.441050008873276</c:v>
                </c:pt>
                <c:pt idx="205">
                  <c:v>47.441050008873276</c:v>
                </c:pt>
                <c:pt idx="206">
                  <c:v>47.441050008873276</c:v>
                </c:pt>
                <c:pt idx="207">
                  <c:v>47.441050008873276</c:v>
                </c:pt>
                <c:pt idx="208">
                  <c:v>47.441050008873276</c:v>
                </c:pt>
                <c:pt idx="209">
                  <c:v>47.441050008873276</c:v>
                </c:pt>
                <c:pt idx="210">
                  <c:v>47.441050008873276</c:v>
                </c:pt>
                <c:pt idx="211">
                  <c:v>47.441050008873276</c:v>
                </c:pt>
                <c:pt idx="212">
                  <c:v>47.441050008873276</c:v>
                </c:pt>
                <c:pt idx="213">
                  <c:v>47.441050008873276</c:v>
                </c:pt>
                <c:pt idx="214">
                  <c:v>47.441050008873276</c:v>
                </c:pt>
                <c:pt idx="215">
                  <c:v>47.441050008873276</c:v>
                </c:pt>
                <c:pt idx="216">
                  <c:v>47.441050008873276</c:v>
                </c:pt>
                <c:pt idx="217">
                  <c:v>47.441050008873276</c:v>
                </c:pt>
                <c:pt idx="218">
                  <c:v>47.441050008873276</c:v>
                </c:pt>
                <c:pt idx="219">
                  <c:v>47.441050008873276</c:v>
                </c:pt>
                <c:pt idx="220">
                  <c:v>47.441050008873276</c:v>
                </c:pt>
                <c:pt idx="221">
                  <c:v>47.441050008873276</c:v>
                </c:pt>
                <c:pt idx="222">
                  <c:v>47.441050008873276</c:v>
                </c:pt>
                <c:pt idx="223">
                  <c:v>47.441050008873276</c:v>
                </c:pt>
                <c:pt idx="224">
                  <c:v>47.441050008873276</c:v>
                </c:pt>
                <c:pt idx="225">
                  <c:v>47.441050008873276</c:v>
                </c:pt>
                <c:pt idx="226">
                  <c:v>47.441050008873276</c:v>
                </c:pt>
                <c:pt idx="227">
                  <c:v>47.441050008873276</c:v>
                </c:pt>
                <c:pt idx="228">
                  <c:v>47.441050008873276</c:v>
                </c:pt>
                <c:pt idx="229">
                  <c:v>47.441050008873276</c:v>
                </c:pt>
              </c:numCache>
            </c:numRef>
          </c:xVal>
          <c:yVal>
            <c:numRef>
              <c:f>Calculations!$N$30:$N$259</c:f>
              <c:numCache>
                <c:formatCode>General</c:formatCode>
                <c:ptCount val="230"/>
                <c:pt idx="0">
                  <c:v>0</c:v>
                </c:pt>
                <c:pt idx="1">
                  <c:v>8.473884080054758E-18</c:v>
                </c:pt>
                <c:pt idx="2">
                  <c:v>2.2870600644078748E-17</c:v>
                </c:pt>
                <c:pt idx="3">
                  <c:v>4.1685581673822646E-17</c:v>
                </c:pt>
                <c:pt idx="4">
                  <c:v>6.3945298501939994E-17</c:v>
                </c:pt>
                <c:pt idx="5">
                  <c:v>8.8978892365396758E-17</c:v>
                </c:pt>
                <c:pt idx="6">
                  <c:v>1.1630232836479637E-16</c:v>
                </c:pt>
                <c:pt idx="7">
                  <c:v>1.4555385543949602E-16</c:v>
                </c:pt>
                <c:pt idx="8">
                  <c:v>1.7645546278404706E-16</c:v>
                </c:pt>
                <c:pt idx="9">
                  <c:v>2.0878858625819754E-16</c:v>
                </c:pt>
                <c:pt idx="10">
                  <c:v>2.4237811946903222E-16</c:v>
                </c:pt>
                <c:pt idx="11">
                  <c:v>2.770815091243277E-16</c:v>
                </c:pt>
                <c:pt idx="12">
                  <c:v>3.127810920856144E-16</c:v>
                </c:pt>
                <c:pt idx="13">
                  <c:v>3.4937857113943979E-16</c:v>
                </c:pt>
                <c:pt idx="14">
                  <c:v>3.8679094370860694E-16</c:v>
                </c:pt>
                <c:pt idx="15">
                  <c:v>4.2494744318715405E-16</c:v>
                </c:pt>
                <c:pt idx="16">
                  <c:v>4.637872023555075E-16</c:v>
                </c:pt>
                <c:pt idx="17">
                  <c:v>5.0325744271923695E-16</c:v>
                </c:pt>
                <c:pt idx="18">
                  <c:v>5.4331205490641691E-16</c:v>
                </c:pt>
                <c:pt idx="19">
                  <c:v>5.8391047628430299E-16</c:v>
                </c:pt>
                <c:pt idx="20">
                  <c:v>6.2501680042714553E-16</c:v>
                </c:pt>
                <c:pt idx="21">
                  <c:v>6.665990739202627E-16</c:v>
                </c:pt>
                <c:pt idx="22">
                  <c:v>7.0862875280118085E-16</c:v>
                </c:pt>
                <c:pt idx="23">
                  <c:v>7.5108030707701496E-16</c:v>
                </c:pt>
                <c:pt idx="24">
                  <c:v>7.9393098189597402E-16</c:v>
                </c:pt>
                <c:pt idx="25">
                  <c:v>8.3716075751496325E-16</c:v>
                </c:pt>
                <c:pt idx="26">
                  <c:v>8.8075262161712491E-16</c:v>
                </c:pt>
                <c:pt idx="27">
                  <c:v>9.2469345375375006E-16</c:v>
                </c:pt>
                <c:pt idx="28">
                  <c:v>9.6897642489231918E-16</c:v>
                </c:pt>
                <c:pt idx="29">
                  <c:v>1.0136084708431367E-15</c:v>
                </c:pt>
                <c:pt idx="30">
                  <c:v>1.0586472250070716E-15</c:v>
                </c:pt>
                <c:pt idx="31">
                  <c:v>1.0586472250070716E-15</c:v>
                </c:pt>
                <c:pt idx="32">
                  <c:v>1.0586472250070716E-15</c:v>
                </c:pt>
                <c:pt idx="33">
                  <c:v>1.0586472250070716E-15</c:v>
                </c:pt>
                <c:pt idx="34">
                  <c:v>1.0586472250070716E-15</c:v>
                </c:pt>
                <c:pt idx="35">
                  <c:v>1.0586472250070716E-15</c:v>
                </c:pt>
                <c:pt idx="36">
                  <c:v>1.0586472250070716E-15</c:v>
                </c:pt>
                <c:pt idx="37">
                  <c:v>1.0586472250070716E-15</c:v>
                </c:pt>
                <c:pt idx="38">
                  <c:v>1.0586472250070716E-15</c:v>
                </c:pt>
                <c:pt idx="39">
                  <c:v>1.0586472250070716E-15</c:v>
                </c:pt>
                <c:pt idx="40">
                  <c:v>1.0586472250070716E-15</c:v>
                </c:pt>
                <c:pt idx="41">
                  <c:v>1.0586472250070716E-15</c:v>
                </c:pt>
                <c:pt idx="42">
                  <c:v>1.0586472250070716E-15</c:v>
                </c:pt>
                <c:pt idx="43">
                  <c:v>1.0586472250070716E-15</c:v>
                </c:pt>
                <c:pt idx="44">
                  <c:v>1.0586472250070716E-15</c:v>
                </c:pt>
                <c:pt idx="45">
                  <c:v>1.0586472250070716E-15</c:v>
                </c:pt>
                <c:pt idx="46">
                  <c:v>1.0586472250070716E-15</c:v>
                </c:pt>
                <c:pt idx="47">
                  <c:v>1.0586472250070716E-15</c:v>
                </c:pt>
                <c:pt idx="48">
                  <c:v>1.0586472250070716E-15</c:v>
                </c:pt>
                <c:pt idx="49">
                  <c:v>1.0586472250070716E-15</c:v>
                </c:pt>
                <c:pt idx="50">
                  <c:v>1.0586472250070716E-15</c:v>
                </c:pt>
                <c:pt idx="51">
                  <c:v>1.0586472250070716E-15</c:v>
                </c:pt>
                <c:pt idx="52">
                  <c:v>1.0586472250070716E-15</c:v>
                </c:pt>
                <c:pt idx="53">
                  <c:v>1.0586472250070716E-15</c:v>
                </c:pt>
                <c:pt idx="54">
                  <c:v>1.0586472250070716E-15</c:v>
                </c:pt>
                <c:pt idx="55">
                  <c:v>1.0586472250070716E-15</c:v>
                </c:pt>
                <c:pt idx="56">
                  <c:v>1.0586472250070716E-15</c:v>
                </c:pt>
                <c:pt idx="57">
                  <c:v>1.0586472250070716E-15</c:v>
                </c:pt>
                <c:pt idx="58">
                  <c:v>1.0586472250070716E-15</c:v>
                </c:pt>
                <c:pt idx="59">
                  <c:v>1.0586472250070716E-15</c:v>
                </c:pt>
                <c:pt idx="60">
                  <c:v>1.0586472250070716E-15</c:v>
                </c:pt>
                <c:pt idx="61">
                  <c:v>1.0586472250070716E-15</c:v>
                </c:pt>
                <c:pt idx="62">
                  <c:v>1.0586472250070716E-15</c:v>
                </c:pt>
                <c:pt idx="63">
                  <c:v>1.0586472250070716E-15</c:v>
                </c:pt>
                <c:pt idx="64">
                  <c:v>1.0586472250070716E-15</c:v>
                </c:pt>
                <c:pt idx="65">
                  <c:v>1.0586472250070716E-15</c:v>
                </c:pt>
                <c:pt idx="66">
                  <c:v>1.0586472250070716E-15</c:v>
                </c:pt>
                <c:pt idx="67">
                  <c:v>1.0586472250070716E-15</c:v>
                </c:pt>
                <c:pt idx="68">
                  <c:v>1.0586472250070716E-15</c:v>
                </c:pt>
                <c:pt idx="69">
                  <c:v>1.0586472250070716E-15</c:v>
                </c:pt>
                <c:pt idx="70">
                  <c:v>1.0586472250070716E-15</c:v>
                </c:pt>
                <c:pt idx="71">
                  <c:v>1.0586472250070716E-15</c:v>
                </c:pt>
                <c:pt idx="72">
                  <c:v>1.0586472250070716E-15</c:v>
                </c:pt>
                <c:pt idx="73">
                  <c:v>1.0586472250070716E-15</c:v>
                </c:pt>
                <c:pt idx="74">
                  <c:v>1.0586472250070716E-15</c:v>
                </c:pt>
                <c:pt idx="75">
                  <c:v>1.0586472250070716E-15</c:v>
                </c:pt>
                <c:pt idx="76">
                  <c:v>1.0586472250070716E-15</c:v>
                </c:pt>
                <c:pt idx="77">
                  <c:v>1.0586472250070716E-15</c:v>
                </c:pt>
                <c:pt idx="78">
                  <c:v>1.0586472250070716E-15</c:v>
                </c:pt>
                <c:pt idx="79">
                  <c:v>1.0586472250070716E-15</c:v>
                </c:pt>
                <c:pt idx="80">
                  <c:v>1.0586472250070716E-15</c:v>
                </c:pt>
                <c:pt idx="81">
                  <c:v>1.0586472250070716E-15</c:v>
                </c:pt>
                <c:pt idx="82">
                  <c:v>1.0586472250070716E-15</c:v>
                </c:pt>
                <c:pt idx="83">
                  <c:v>1.0586472250070716E-15</c:v>
                </c:pt>
                <c:pt idx="84">
                  <c:v>1.0586472250070716E-15</c:v>
                </c:pt>
                <c:pt idx="85">
                  <c:v>1.0586472250070716E-15</c:v>
                </c:pt>
                <c:pt idx="86">
                  <c:v>1.0586472250070716E-15</c:v>
                </c:pt>
                <c:pt idx="87">
                  <c:v>1.0586472250070716E-15</c:v>
                </c:pt>
                <c:pt idx="88">
                  <c:v>1.0586472250070716E-15</c:v>
                </c:pt>
                <c:pt idx="89">
                  <c:v>1.0586472250070716E-15</c:v>
                </c:pt>
                <c:pt idx="90">
                  <c:v>1.0586472250070716E-15</c:v>
                </c:pt>
                <c:pt idx="91">
                  <c:v>1.0586472250070716E-15</c:v>
                </c:pt>
                <c:pt idx="92">
                  <c:v>1.0586472250070716E-15</c:v>
                </c:pt>
                <c:pt idx="93">
                  <c:v>1.0586472250070716E-15</c:v>
                </c:pt>
                <c:pt idx="94">
                  <c:v>1.0586472250070716E-15</c:v>
                </c:pt>
                <c:pt idx="95">
                  <c:v>1.0586472250070716E-15</c:v>
                </c:pt>
                <c:pt idx="96">
                  <c:v>1.0586472250070716E-15</c:v>
                </c:pt>
                <c:pt idx="97">
                  <c:v>1.0586472250070716E-15</c:v>
                </c:pt>
                <c:pt idx="98">
                  <c:v>1.0586472250070716E-15</c:v>
                </c:pt>
                <c:pt idx="99">
                  <c:v>1.0586472250070716E-15</c:v>
                </c:pt>
                <c:pt idx="100">
                  <c:v>1.0586472250070716E-15</c:v>
                </c:pt>
                <c:pt idx="101">
                  <c:v>1.0586472250070716E-15</c:v>
                </c:pt>
                <c:pt idx="102">
                  <c:v>1.0586472250070716E-15</c:v>
                </c:pt>
                <c:pt idx="103">
                  <c:v>1.0586472250070716E-15</c:v>
                </c:pt>
                <c:pt idx="104">
                  <c:v>1.0586472250070716E-15</c:v>
                </c:pt>
                <c:pt idx="105">
                  <c:v>1.0586472250070716E-15</c:v>
                </c:pt>
                <c:pt idx="106">
                  <c:v>1.0586472250070716E-15</c:v>
                </c:pt>
                <c:pt idx="107">
                  <c:v>1.0586472250070716E-15</c:v>
                </c:pt>
                <c:pt idx="108">
                  <c:v>1.0586472250070716E-15</c:v>
                </c:pt>
                <c:pt idx="109">
                  <c:v>1.0586472250070716E-15</c:v>
                </c:pt>
                <c:pt idx="110">
                  <c:v>1.0586472250070716E-15</c:v>
                </c:pt>
                <c:pt idx="111">
                  <c:v>1.0586472250070716E-15</c:v>
                </c:pt>
                <c:pt idx="112">
                  <c:v>1.0586472250070716E-15</c:v>
                </c:pt>
                <c:pt idx="113">
                  <c:v>1.0586472250070716E-15</c:v>
                </c:pt>
                <c:pt idx="114">
                  <c:v>1.0586472250070716E-15</c:v>
                </c:pt>
                <c:pt idx="115">
                  <c:v>1.0586472250070716E-15</c:v>
                </c:pt>
                <c:pt idx="116">
                  <c:v>1.0586472250070716E-15</c:v>
                </c:pt>
                <c:pt idx="117">
                  <c:v>1.0586472250070716E-15</c:v>
                </c:pt>
                <c:pt idx="118">
                  <c:v>1.0586472250070716E-15</c:v>
                </c:pt>
                <c:pt idx="119">
                  <c:v>1.0586472250070716E-15</c:v>
                </c:pt>
                <c:pt idx="120">
                  <c:v>1.0586472250070716E-15</c:v>
                </c:pt>
                <c:pt idx="121">
                  <c:v>1.0586472250070716E-15</c:v>
                </c:pt>
                <c:pt idx="122">
                  <c:v>1.0586472250070716E-15</c:v>
                </c:pt>
                <c:pt idx="123">
                  <c:v>1.0586472250070716E-15</c:v>
                </c:pt>
                <c:pt idx="124">
                  <c:v>1.0586472250070716E-15</c:v>
                </c:pt>
                <c:pt idx="125">
                  <c:v>1.0586472250070716E-15</c:v>
                </c:pt>
                <c:pt idx="126">
                  <c:v>1.0586472250070716E-15</c:v>
                </c:pt>
                <c:pt idx="127">
                  <c:v>1.0586472250070716E-15</c:v>
                </c:pt>
                <c:pt idx="128">
                  <c:v>1.0586472250070716E-15</c:v>
                </c:pt>
                <c:pt idx="129">
                  <c:v>1.0586472250070716E-15</c:v>
                </c:pt>
                <c:pt idx="130">
                  <c:v>1.0586472250070716E-15</c:v>
                </c:pt>
                <c:pt idx="131">
                  <c:v>1.0586472250070716E-15</c:v>
                </c:pt>
                <c:pt idx="132">
                  <c:v>1.0586472250070716E-15</c:v>
                </c:pt>
                <c:pt idx="133">
                  <c:v>1.0586472250070716E-15</c:v>
                </c:pt>
                <c:pt idx="134">
                  <c:v>1.0586472250070716E-15</c:v>
                </c:pt>
                <c:pt idx="135">
                  <c:v>1.0586472250070716E-15</c:v>
                </c:pt>
                <c:pt idx="136">
                  <c:v>1.0586472250070716E-15</c:v>
                </c:pt>
                <c:pt idx="137">
                  <c:v>1.0586472250070716E-15</c:v>
                </c:pt>
                <c:pt idx="138">
                  <c:v>1.0586472250070716E-15</c:v>
                </c:pt>
                <c:pt idx="139">
                  <c:v>1.0586472250070716E-15</c:v>
                </c:pt>
                <c:pt idx="140">
                  <c:v>1.0586472250070716E-15</c:v>
                </c:pt>
                <c:pt idx="141">
                  <c:v>1.0586472250070716E-15</c:v>
                </c:pt>
                <c:pt idx="142">
                  <c:v>1.0586472250070716E-15</c:v>
                </c:pt>
                <c:pt idx="143">
                  <c:v>1.0586472250070716E-15</c:v>
                </c:pt>
                <c:pt idx="144">
                  <c:v>1.0586472250070716E-15</c:v>
                </c:pt>
                <c:pt idx="145">
                  <c:v>1.0586472250070716E-15</c:v>
                </c:pt>
                <c:pt idx="146">
                  <c:v>1.0586472250070716E-15</c:v>
                </c:pt>
                <c:pt idx="147">
                  <c:v>1.0586472250070716E-15</c:v>
                </c:pt>
                <c:pt idx="148">
                  <c:v>1.0586472250070716E-15</c:v>
                </c:pt>
                <c:pt idx="149">
                  <c:v>1.0586472250070716E-15</c:v>
                </c:pt>
                <c:pt idx="150">
                  <c:v>1.0586472250070716E-15</c:v>
                </c:pt>
                <c:pt idx="151">
                  <c:v>1.0586472250070716E-15</c:v>
                </c:pt>
                <c:pt idx="152">
                  <c:v>1.0586472250070716E-15</c:v>
                </c:pt>
                <c:pt idx="153">
                  <c:v>1.0586472250070716E-15</c:v>
                </c:pt>
                <c:pt idx="154">
                  <c:v>1.0586472250070716E-15</c:v>
                </c:pt>
                <c:pt idx="155">
                  <c:v>1.0586472250070716E-15</c:v>
                </c:pt>
                <c:pt idx="156">
                  <c:v>1.0586472250070716E-15</c:v>
                </c:pt>
                <c:pt idx="157">
                  <c:v>1.0586472250070716E-15</c:v>
                </c:pt>
                <c:pt idx="158">
                  <c:v>1.0586472250070716E-15</c:v>
                </c:pt>
                <c:pt idx="159">
                  <c:v>1.0586472250070716E-15</c:v>
                </c:pt>
                <c:pt idx="160">
                  <c:v>1.0586472250070716E-15</c:v>
                </c:pt>
                <c:pt idx="161">
                  <c:v>1.0586472250070716E-15</c:v>
                </c:pt>
                <c:pt idx="162">
                  <c:v>1.0586472250070716E-15</c:v>
                </c:pt>
                <c:pt idx="163">
                  <c:v>1.0586472250070716E-15</c:v>
                </c:pt>
                <c:pt idx="164">
                  <c:v>1.0586472250070716E-15</c:v>
                </c:pt>
                <c:pt idx="165">
                  <c:v>1.0586472250070716E-15</c:v>
                </c:pt>
                <c:pt idx="166">
                  <c:v>1.0586472250070716E-15</c:v>
                </c:pt>
                <c:pt idx="167">
                  <c:v>1.0586472250070716E-15</c:v>
                </c:pt>
                <c:pt idx="168">
                  <c:v>1.0586472250070716E-15</c:v>
                </c:pt>
                <c:pt idx="169">
                  <c:v>1.0586472250070716E-15</c:v>
                </c:pt>
                <c:pt idx="170">
                  <c:v>1.0586472250070716E-15</c:v>
                </c:pt>
                <c:pt idx="171">
                  <c:v>1.0586472250070716E-15</c:v>
                </c:pt>
                <c:pt idx="172">
                  <c:v>1.0586472250070716E-15</c:v>
                </c:pt>
                <c:pt idx="173">
                  <c:v>1.0586472250070716E-15</c:v>
                </c:pt>
                <c:pt idx="174">
                  <c:v>1.0586472250070716E-15</c:v>
                </c:pt>
                <c:pt idx="175">
                  <c:v>1.0586472250070716E-15</c:v>
                </c:pt>
                <c:pt idx="176">
                  <c:v>1.0586472250070716E-15</c:v>
                </c:pt>
                <c:pt idx="177">
                  <c:v>1.0586472250070716E-15</c:v>
                </c:pt>
                <c:pt idx="178">
                  <c:v>1.0586472250070716E-15</c:v>
                </c:pt>
                <c:pt idx="179">
                  <c:v>1.0586472250070716E-15</c:v>
                </c:pt>
                <c:pt idx="180">
                  <c:v>1.0586472250070716E-15</c:v>
                </c:pt>
                <c:pt idx="181">
                  <c:v>1.0586472250070716E-15</c:v>
                </c:pt>
                <c:pt idx="182">
                  <c:v>1.0586472250070716E-15</c:v>
                </c:pt>
                <c:pt idx="183">
                  <c:v>1.0586472250070716E-15</c:v>
                </c:pt>
                <c:pt idx="184">
                  <c:v>1.0586472250070716E-15</c:v>
                </c:pt>
                <c:pt idx="185">
                  <c:v>1.0586472250070716E-15</c:v>
                </c:pt>
                <c:pt idx="186">
                  <c:v>1.0586472250070716E-15</c:v>
                </c:pt>
                <c:pt idx="187">
                  <c:v>1.0586472250070716E-15</c:v>
                </c:pt>
                <c:pt idx="188">
                  <c:v>1.0586472250070716E-15</c:v>
                </c:pt>
                <c:pt idx="189">
                  <c:v>1.0586472250070716E-15</c:v>
                </c:pt>
                <c:pt idx="190">
                  <c:v>1.0586472250070716E-15</c:v>
                </c:pt>
                <c:pt idx="191">
                  <c:v>1.0586472250070716E-15</c:v>
                </c:pt>
                <c:pt idx="192">
                  <c:v>1.0586472250070716E-15</c:v>
                </c:pt>
                <c:pt idx="193">
                  <c:v>1.0586472250070716E-15</c:v>
                </c:pt>
                <c:pt idx="194">
                  <c:v>1.0586472250070716E-15</c:v>
                </c:pt>
                <c:pt idx="195">
                  <c:v>1.0586472250070716E-15</c:v>
                </c:pt>
                <c:pt idx="196">
                  <c:v>1.0586472250070716E-15</c:v>
                </c:pt>
                <c:pt idx="197">
                  <c:v>1.0586472250070716E-15</c:v>
                </c:pt>
                <c:pt idx="198">
                  <c:v>1.0586472250070716E-15</c:v>
                </c:pt>
                <c:pt idx="199">
                  <c:v>1.0586472250070716E-15</c:v>
                </c:pt>
                <c:pt idx="200">
                  <c:v>1.0586472250070716E-15</c:v>
                </c:pt>
                <c:pt idx="201">
                  <c:v>1.0586472250070716E-15</c:v>
                </c:pt>
                <c:pt idx="202">
                  <c:v>1.0586472250070716E-15</c:v>
                </c:pt>
                <c:pt idx="203">
                  <c:v>1.0586472250070716E-15</c:v>
                </c:pt>
                <c:pt idx="204">
                  <c:v>1.0586472250070716E-15</c:v>
                </c:pt>
                <c:pt idx="205">
                  <c:v>1.0586472250070716E-15</c:v>
                </c:pt>
                <c:pt idx="206">
                  <c:v>1.0586472250070716E-15</c:v>
                </c:pt>
                <c:pt idx="207">
                  <c:v>1.0586472250070716E-15</c:v>
                </c:pt>
                <c:pt idx="208">
                  <c:v>1.0586472250070716E-15</c:v>
                </c:pt>
                <c:pt idx="209">
                  <c:v>1.0586472250070716E-15</c:v>
                </c:pt>
                <c:pt idx="210">
                  <c:v>1.0586472250070716E-15</c:v>
                </c:pt>
                <c:pt idx="211">
                  <c:v>1.0586472250070716E-15</c:v>
                </c:pt>
                <c:pt idx="212">
                  <c:v>1.0586472250070716E-15</c:v>
                </c:pt>
                <c:pt idx="213">
                  <c:v>1.0586472250070716E-15</c:v>
                </c:pt>
                <c:pt idx="214">
                  <c:v>1.0586472250070716E-15</c:v>
                </c:pt>
                <c:pt idx="215">
                  <c:v>1.0586472250070716E-15</c:v>
                </c:pt>
                <c:pt idx="216">
                  <c:v>1.0586472250070716E-15</c:v>
                </c:pt>
                <c:pt idx="217">
                  <c:v>1.0586472250070716E-15</c:v>
                </c:pt>
                <c:pt idx="218">
                  <c:v>1.0586472250070716E-15</c:v>
                </c:pt>
                <c:pt idx="219">
                  <c:v>1.0586472250070716E-15</c:v>
                </c:pt>
                <c:pt idx="220">
                  <c:v>1.0586472250070716E-15</c:v>
                </c:pt>
                <c:pt idx="221">
                  <c:v>1.0586472250070716E-15</c:v>
                </c:pt>
                <c:pt idx="222">
                  <c:v>1.0586472250070716E-15</c:v>
                </c:pt>
                <c:pt idx="223">
                  <c:v>1.0586472250070716E-15</c:v>
                </c:pt>
                <c:pt idx="224">
                  <c:v>1.0586472250070716E-15</c:v>
                </c:pt>
                <c:pt idx="225">
                  <c:v>1.0586472250070716E-15</c:v>
                </c:pt>
                <c:pt idx="226">
                  <c:v>1.0586472250070716E-15</c:v>
                </c:pt>
                <c:pt idx="227">
                  <c:v>1.0586472250070716E-15</c:v>
                </c:pt>
                <c:pt idx="228">
                  <c:v>1.0586472250070716E-15</c:v>
                </c:pt>
                <c:pt idx="229">
                  <c:v>1.0586472250070716E-15</c:v>
                </c:pt>
              </c:numCache>
            </c:numRef>
          </c:yVal>
          <c:smooth val="1"/>
        </c:ser>
        <c:ser>
          <c:idx val="1"/>
          <c:order val="2"/>
          <c:tx>
            <c:v>Burst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Calculations!$N$10</c:f>
              <c:numCache>
                <c:formatCode>0.00</c:formatCode>
                <c:ptCount val="1"/>
                <c:pt idx="0">
                  <c:v>47.441050008873276</c:v>
                </c:pt>
              </c:numCache>
            </c:numRef>
          </c:xVal>
          <c:yVal>
            <c:numRef>
              <c:f>Calculations!$N$11</c:f>
              <c:numCache>
                <c:formatCode>0.00</c:formatCode>
                <c:ptCount val="1"/>
                <c:pt idx="0">
                  <c:v>1.0586472250070716E-15</c:v>
                </c:pt>
              </c:numCache>
            </c:numRef>
          </c:yVal>
          <c:smooth val="1"/>
        </c:ser>
        <c:ser>
          <c:idx val="3"/>
          <c:order val="3"/>
          <c:tx>
            <c:v>Burst Diameter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Calculations!$V$3:$V$23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Calculations!$W$3:$W$23</c:f>
              <c:numCache>
                <c:formatCode>0.00</c:formatCode>
                <c:ptCount val="21"/>
                <c:pt idx="0">
                  <c:v>1.0586472250070716E-15</c:v>
                </c:pt>
                <c:pt idx="1">
                  <c:v>1.0586472250070716E-15</c:v>
                </c:pt>
                <c:pt idx="2">
                  <c:v>1.0586472250070716E-15</c:v>
                </c:pt>
                <c:pt idx="3">
                  <c:v>1.0586472250070716E-15</c:v>
                </c:pt>
                <c:pt idx="4">
                  <c:v>1.0586472250070716E-15</c:v>
                </c:pt>
                <c:pt idx="5">
                  <c:v>1.0586472250070716E-15</c:v>
                </c:pt>
                <c:pt idx="6">
                  <c:v>1.0586472250070716E-15</c:v>
                </c:pt>
                <c:pt idx="7">
                  <c:v>1.0586472250070716E-15</c:v>
                </c:pt>
                <c:pt idx="8">
                  <c:v>1.0586472250070716E-15</c:v>
                </c:pt>
                <c:pt idx="9">
                  <c:v>1.0586472250070716E-15</c:v>
                </c:pt>
                <c:pt idx="10">
                  <c:v>1.0586472250070716E-15</c:v>
                </c:pt>
                <c:pt idx="11">
                  <c:v>1.0586472250070716E-15</c:v>
                </c:pt>
                <c:pt idx="12">
                  <c:v>1.0586472250070716E-15</c:v>
                </c:pt>
                <c:pt idx="13">
                  <c:v>1.0586472250070716E-15</c:v>
                </c:pt>
                <c:pt idx="14">
                  <c:v>1.0586472250070716E-15</c:v>
                </c:pt>
                <c:pt idx="15">
                  <c:v>1.0586472250070716E-15</c:v>
                </c:pt>
                <c:pt idx="16">
                  <c:v>1.0586472250070716E-15</c:v>
                </c:pt>
                <c:pt idx="17">
                  <c:v>1.0586472250070716E-15</c:v>
                </c:pt>
                <c:pt idx="18">
                  <c:v>1.0586472250070716E-15</c:v>
                </c:pt>
                <c:pt idx="19">
                  <c:v>1.0586472250070716E-15</c:v>
                </c:pt>
                <c:pt idx="20">
                  <c:v>1.0586472250070716E-15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Calculations!$V$3:$V$23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Calculations!$X$3:$X$23</c:f>
              <c:numCache>
                <c:formatCode>0.00</c:formatCode>
                <c:ptCount val="21"/>
                <c:pt idx="0">
                  <c:v>1.0586472250070716E-15</c:v>
                </c:pt>
                <c:pt idx="1">
                  <c:v>1.0586472250070716E-15</c:v>
                </c:pt>
                <c:pt idx="2">
                  <c:v>1.0586472250070716E-15</c:v>
                </c:pt>
                <c:pt idx="3">
                  <c:v>1.0586472250070716E-15</c:v>
                </c:pt>
                <c:pt idx="4">
                  <c:v>1.0586472250070716E-15</c:v>
                </c:pt>
                <c:pt idx="5">
                  <c:v>1.0586472250070716E-15</c:v>
                </c:pt>
                <c:pt idx="6">
                  <c:v>1.0586472250070716E-15</c:v>
                </c:pt>
                <c:pt idx="7">
                  <c:v>1.0586472250070716E-15</c:v>
                </c:pt>
                <c:pt idx="8">
                  <c:v>1.0586472250070716E-15</c:v>
                </c:pt>
                <c:pt idx="9">
                  <c:v>1.0586472250070716E-15</c:v>
                </c:pt>
                <c:pt idx="10">
                  <c:v>1.0586472250070716E-15</c:v>
                </c:pt>
                <c:pt idx="11">
                  <c:v>1.0586472250070716E-15</c:v>
                </c:pt>
                <c:pt idx="12">
                  <c:v>1.0586472250070716E-15</c:v>
                </c:pt>
                <c:pt idx="13">
                  <c:v>1.0586472250070716E-15</c:v>
                </c:pt>
                <c:pt idx="14">
                  <c:v>1.0586472250070716E-15</c:v>
                </c:pt>
                <c:pt idx="15">
                  <c:v>1.0586472250070716E-15</c:v>
                </c:pt>
                <c:pt idx="16">
                  <c:v>1.0586472250070716E-15</c:v>
                </c:pt>
                <c:pt idx="17">
                  <c:v>1.0586472250070716E-15</c:v>
                </c:pt>
                <c:pt idx="18">
                  <c:v>1.0586472250070716E-15</c:v>
                </c:pt>
                <c:pt idx="19">
                  <c:v>1.0586472250070716E-15</c:v>
                </c:pt>
                <c:pt idx="20">
                  <c:v>1.0586472250070716E-15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828672"/>
        <c:axId val="81526144"/>
      </c:scatterChart>
      <c:valAx>
        <c:axId val="80828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GB"/>
                  <a:t>Downrange Carry [metres]</a:t>
                </a:r>
              </a:p>
            </c:rich>
          </c:tx>
          <c:layout>
            <c:manualLayout>
              <c:xMode val="edge"/>
              <c:yMode val="edge"/>
              <c:x val="0.4023972602739726"/>
              <c:y val="0.751005488762645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526144"/>
        <c:crosses val="autoZero"/>
        <c:crossBetween val="midCat"/>
        <c:majorUnit val="20"/>
        <c:minorUnit val="10"/>
      </c:valAx>
      <c:valAx>
        <c:axId val="8152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GB"/>
                  <a:t>Crossrange Carry [metres]</a:t>
                </a:r>
              </a:p>
            </c:rich>
          </c:tx>
          <c:layout>
            <c:manualLayout>
              <c:xMode val="edge"/>
              <c:yMode val="edge"/>
              <c:x val="7.0205479452054798E-2"/>
              <c:y val="0.273092905004598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0828672"/>
        <c:crosses val="autoZero"/>
        <c:crossBetween val="midCat"/>
        <c:majorUnit val="20"/>
        <c:minorUnit val="10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0.22786880456597525"/>
          <c:y val="0.81124657074895434"/>
          <c:w val="0.63934920233825121"/>
          <c:h val="0.11245001970777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Ground Track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(not to scale)</a:t>
            </a:r>
          </a:p>
        </c:rich>
      </c:tx>
      <c:layout>
        <c:manualLayout>
          <c:xMode val="edge"/>
          <c:yMode val="edge"/>
          <c:x val="0.23493557079214802"/>
          <c:y val="7.2499392382539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196879108652171E-2"/>
          <c:y val="0.15060266767862207"/>
          <c:w val="0.38309713004833623"/>
          <c:h val="0.57630635100235117"/>
        </c:manualLayout>
      </c:layout>
      <c:scatterChart>
        <c:scatterStyle val="smoothMarker"/>
        <c:varyColors val="0"/>
        <c:ser>
          <c:idx val="2"/>
          <c:order val="0"/>
          <c:tx>
            <c:v>Wind Direction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Calculations!$R$30:$R$259</c:f>
              <c:numCache>
                <c:formatCode>General</c:formatCode>
                <c:ptCount val="230"/>
                <c:pt idx="0">
                  <c:v>0</c:v>
                </c:pt>
                <c:pt idx="1">
                  <c:v>-0.27777777777777779</c:v>
                </c:pt>
                <c:pt idx="2">
                  <c:v>-0.55555555555555558</c:v>
                </c:pt>
                <c:pt idx="3">
                  <c:v>-0.83333333333333348</c:v>
                </c:pt>
                <c:pt idx="4">
                  <c:v>-1.1111111111111112</c:v>
                </c:pt>
                <c:pt idx="5">
                  <c:v>-1.3888888888888888</c:v>
                </c:pt>
                <c:pt idx="6">
                  <c:v>-1.6666666666666665</c:v>
                </c:pt>
                <c:pt idx="7">
                  <c:v>-1.9444444444444442</c:v>
                </c:pt>
                <c:pt idx="8">
                  <c:v>-2.2222222222222219</c:v>
                </c:pt>
                <c:pt idx="9">
                  <c:v>-2.4999999999999996</c:v>
                </c:pt>
                <c:pt idx="10">
                  <c:v>-2.7777777777777772</c:v>
                </c:pt>
                <c:pt idx="11">
                  <c:v>-3.0555555555555549</c:v>
                </c:pt>
                <c:pt idx="12">
                  <c:v>-3.333333333333333</c:v>
                </c:pt>
                <c:pt idx="13">
                  <c:v>-3.6111111111111112</c:v>
                </c:pt>
                <c:pt idx="14">
                  <c:v>-3.8888888888888893</c:v>
                </c:pt>
                <c:pt idx="15">
                  <c:v>-4.166666666666667</c:v>
                </c:pt>
                <c:pt idx="16">
                  <c:v>-4.4444444444444455</c:v>
                </c:pt>
                <c:pt idx="17">
                  <c:v>-4.7222222222222232</c:v>
                </c:pt>
                <c:pt idx="18">
                  <c:v>-5.0000000000000009</c:v>
                </c:pt>
                <c:pt idx="19">
                  <c:v>-5.2777777777777795</c:v>
                </c:pt>
                <c:pt idx="20">
                  <c:v>-5.5555555555555562</c:v>
                </c:pt>
                <c:pt idx="21">
                  <c:v>-5.8333333333333348</c:v>
                </c:pt>
                <c:pt idx="22">
                  <c:v>-6.1111111111111125</c:v>
                </c:pt>
                <c:pt idx="23">
                  <c:v>-6.3888888888888911</c:v>
                </c:pt>
                <c:pt idx="24">
                  <c:v>-6.6666666666666687</c:v>
                </c:pt>
                <c:pt idx="25">
                  <c:v>-6.9444444444444464</c:v>
                </c:pt>
                <c:pt idx="26">
                  <c:v>-7.222222222222225</c:v>
                </c:pt>
                <c:pt idx="27">
                  <c:v>-7.5000000000000027</c:v>
                </c:pt>
                <c:pt idx="28">
                  <c:v>-7.7777777777777803</c:v>
                </c:pt>
                <c:pt idx="29">
                  <c:v>-8.0555555555555589</c:v>
                </c:pt>
                <c:pt idx="30">
                  <c:v>-8.3333333333333375</c:v>
                </c:pt>
                <c:pt idx="31">
                  <c:v>-8.6111111111111143</c:v>
                </c:pt>
                <c:pt idx="32">
                  <c:v>-8.8888888888888928</c:v>
                </c:pt>
                <c:pt idx="33">
                  <c:v>-9.1666666666666714</c:v>
                </c:pt>
                <c:pt idx="34">
                  <c:v>-9.4444444444444482</c:v>
                </c:pt>
                <c:pt idx="35">
                  <c:v>-9.7222222222222268</c:v>
                </c:pt>
                <c:pt idx="36">
                  <c:v>-10.000000000000005</c:v>
                </c:pt>
                <c:pt idx="37">
                  <c:v>-10.277777777777782</c:v>
                </c:pt>
                <c:pt idx="38">
                  <c:v>-10.555555555555561</c:v>
                </c:pt>
                <c:pt idx="39">
                  <c:v>-10.833333333333339</c:v>
                </c:pt>
                <c:pt idx="40">
                  <c:v>-11.111111111111116</c:v>
                </c:pt>
                <c:pt idx="41">
                  <c:v>-11.388888888888893</c:v>
                </c:pt>
                <c:pt idx="42">
                  <c:v>-11.66666666666667</c:v>
                </c:pt>
                <c:pt idx="43">
                  <c:v>-11.944444444444446</c:v>
                </c:pt>
                <c:pt idx="44">
                  <c:v>-12.222222222222223</c:v>
                </c:pt>
                <c:pt idx="45">
                  <c:v>-12.5</c:v>
                </c:pt>
                <c:pt idx="46">
                  <c:v>-12.777777777777777</c:v>
                </c:pt>
                <c:pt idx="47">
                  <c:v>-13.055555555555554</c:v>
                </c:pt>
                <c:pt idx="48">
                  <c:v>-13.33333333333333</c:v>
                </c:pt>
                <c:pt idx="49">
                  <c:v>-13.611111111111107</c:v>
                </c:pt>
                <c:pt idx="50">
                  <c:v>-13.888888888888884</c:v>
                </c:pt>
                <c:pt idx="51">
                  <c:v>-14.166666666666661</c:v>
                </c:pt>
                <c:pt idx="52">
                  <c:v>-14.444444444444438</c:v>
                </c:pt>
                <c:pt idx="53">
                  <c:v>-14.722222222222214</c:v>
                </c:pt>
                <c:pt idx="54">
                  <c:v>-14.999999999999991</c:v>
                </c:pt>
                <c:pt idx="55">
                  <c:v>-15.277777777777768</c:v>
                </c:pt>
                <c:pt idx="56">
                  <c:v>-15.555555555555545</c:v>
                </c:pt>
                <c:pt idx="57">
                  <c:v>-15.833333333333321</c:v>
                </c:pt>
                <c:pt idx="58">
                  <c:v>-16.111111111111097</c:v>
                </c:pt>
                <c:pt idx="59">
                  <c:v>-16.388888888888875</c:v>
                </c:pt>
                <c:pt idx="60">
                  <c:v>-16.66666666666665</c:v>
                </c:pt>
                <c:pt idx="61">
                  <c:v>-16.944444444444429</c:v>
                </c:pt>
                <c:pt idx="62">
                  <c:v>-17.222222222222204</c:v>
                </c:pt>
                <c:pt idx="63">
                  <c:v>-17.499999999999982</c:v>
                </c:pt>
                <c:pt idx="64">
                  <c:v>-17.777777777777757</c:v>
                </c:pt>
                <c:pt idx="65">
                  <c:v>-18.055555555555536</c:v>
                </c:pt>
                <c:pt idx="66">
                  <c:v>-18.333333333333311</c:v>
                </c:pt>
                <c:pt idx="67">
                  <c:v>-18.611111111111089</c:v>
                </c:pt>
                <c:pt idx="68">
                  <c:v>-18.888888888888864</c:v>
                </c:pt>
                <c:pt idx="69">
                  <c:v>-19.166666666666643</c:v>
                </c:pt>
                <c:pt idx="70">
                  <c:v>-19.444444444444418</c:v>
                </c:pt>
                <c:pt idx="71">
                  <c:v>-19.722222222222197</c:v>
                </c:pt>
                <c:pt idx="72">
                  <c:v>-19.999999999999972</c:v>
                </c:pt>
                <c:pt idx="73">
                  <c:v>-20.27777777777775</c:v>
                </c:pt>
                <c:pt idx="74">
                  <c:v>-20.555555555555525</c:v>
                </c:pt>
                <c:pt idx="75">
                  <c:v>-20.833333333333304</c:v>
                </c:pt>
                <c:pt idx="76">
                  <c:v>-21.111111111111079</c:v>
                </c:pt>
                <c:pt idx="77">
                  <c:v>-21.388888888888857</c:v>
                </c:pt>
                <c:pt idx="78">
                  <c:v>-21.666666666666632</c:v>
                </c:pt>
                <c:pt idx="79">
                  <c:v>-21.944444444444411</c:v>
                </c:pt>
                <c:pt idx="80">
                  <c:v>-22.222222222222186</c:v>
                </c:pt>
                <c:pt idx="81">
                  <c:v>-22.499999999999964</c:v>
                </c:pt>
                <c:pt idx="82">
                  <c:v>-22.777777777777739</c:v>
                </c:pt>
                <c:pt idx="83">
                  <c:v>-23.055555555555518</c:v>
                </c:pt>
                <c:pt idx="84">
                  <c:v>-23.333333333333293</c:v>
                </c:pt>
                <c:pt idx="85">
                  <c:v>-23.611111111111072</c:v>
                </c:pt>
                <c:pt idx="86">
                  <c:v>-23.888888888888847</c:v>
                </c:pt>
                <c:pt idx="87">
                  <c:v>-24.166666666666625</c:v>
                </c:pt>
                <c:pt idx="88">
                  <c:v>-24.4444444444444</c:v>
                </c:pt>
                <c:pt idx="89">
                  <c:v>-24.722222222222179</c:v>
                </c:pt>
                <c:pt idx="90">
                  <c:v>-24.999999999999954</c:v>
                </c:pt>
                <c:pt idx="91">
                  <c:v>-25.277777777777732</c:v>
                </c:pt>
                <c:pt idx="92">
                  <c:v>-25.555555555555507</c:v>
                </c:pt>
                <c:pt idx="93">
                  <c:v>-25.833333333333286</c:v>
                </c:pt>
                <c:pt idx="94">
                  <c:v>-26.111111111111061</c:v>
                </c:pt>
                <c:pt idx="95">
                  <c:v>-26.38888888888884</c:v>
                </c:pt>
                <c:pt idx="96">
                  <c:v>-26.666666666666615</c:v>
                </c:pt>
                <c:pt idx="97">
                  <c:v>-26.944444444444393</c:v>
                </c:pt>
                <c:pt idx="98">
                  <c:v>-27.222222222222168</c:v>
                </c:pt>
                <c:pt idx="99">
                  <c:v>-27.499999999999947</c:v>
                </c:pt>
                <c:pt idx="100">
                  <c:v>-27.777777777777722</c:v>
                </c:pt>
                <c:pt idx="101">
                  <c:v>-28.0555555555555</c:v>
                </c:pt>
                <c:pt idx="102">
                  <c:v>-28.333333333333275</c:v>
                </c:pt>
                <c:pt idx="103">
                  <c:v>-28.611111111111054</c:v>
                </c:pt>
                <c:pt idx="104">
                  <c:v>-28.888888888888829</c:v>
                </c:pt>
                <c:pt idx="105">
                  <c:v>-29.166666666666607</c:v>
                </c:pt>
                <c:pt idx="106">
                  <c:v>-29.444444444444382</c:v>
                </c:pt>
                <c:pt idx="107">
                  <c:v>-29.722222222222161</c:v>
                </c:pt>
                <c:pt idx="108">
                  <c:v>-29.999999999999936</c:v>
                </c:pt>
                <c:pt idx="109">
                  <c:v>-30.277777777777715</c:v>
                </c:pt>
                <c:pt idx="110">
                  <c:v>-30.55555555555549</c:v>
                </c:pt>
                <c:pt idx="111">
                  <c:v>-30.833333333333268</c:v>
                </c:pt>
                <c:pt idx="112">
                  <c:v>-31.111111111111043</c:v>
                </c:pt>
                <c:pt idx="113">
                  <c:v>-31.388888888888822</c:v>
                </c:pt>
                <c:pt idx="114">
                  <c:v>-31.666666666666597</c:v>
                </c:pt>
                <c:pt idx="115">
                  <c:v>-31.944444444444375</c:v>
                </c:pt>
                <c:pt idx="116">
                  <c:v>-32.22222222222215</c:v>
                </c:pt>
                <c:pt idx="117">
                  <c:v>-32.499999999999929</c:v>
                </c:pt>
                <c:pt idx="118">
                  <c:v>-32.777777777777708</c:v>
                </c:pt>
                <c:pt idx="119">
                  <c:v>-33.055555555555479</c:v>
                </c:pt>
                <c:pt idx="120">
                  <c:v>-33.333333333333258</c:v>
                </c:pt>
                <c:pt idx="121">
                  <c:v>-33.611111111111036</c:v>
                </c:pt>
                <c:pt idx="122">
                  <c:v>-33.888888888888815</c:v>
                </c:pt>
                <c:pt idx="123">
                  <c:v>-34.166666666666586</c:v>
                </c:pt>
                <c:pt idx="124">
                  <c:v>-34.444444444444365</c:v>
                </c:pt>
                <c:pt idx="125">
                  <c:v>-34.722222222222143</c:v>
                </c:pt>
                <c:pt idx="126">
                  <c:v>-34.999999999999922</c:v>
                </c:pt>
                <c:pt idx="127">
                  <c:v>-35.277777777777693</c:v>
                </c:pt>
                <c:pt idx="128">
                  <c:v>-35.555555555555472</c:v>
                </c:pt>
                <c:pt idx="129">
                  <c:v>-35.83333333333325</c:v>
                </c:pt>
                <c:pt idx="130">
                  <c:v>-36.111111111111029</c:v>
                </c:pt>
                <c:pt idx="131">
                  <c:v>-36.3888888888888</c:v>
                </c:pt>
                <c:pt idx="132">
                  <c:v>-36.666666666666579</c:v>
                </c:pt>
                <c:pt idx="133">
                  <c:v>-36.944444444444358</c:v>
                </c:pt>
                <c:pt idx="134">
                  <c:v>-37.222222222222136</c:v>
                </c:pt>
                <c:pt idx="135">
                  <c:v>-37.499999999999908</c:v>
                </c:pt>
                <c:pt idx="136">
                  <c:v>-37.777777777777686</c:v>
                </c:pt>
                <c:pt idx="137">
                  <c:v>-38.055555555555465</c:v>
                </c:pt>
                <c:pt idx="138">
                  <c:v>-38.333333333333243</c:v>
                </c:pt>
                <c:pt idx="139">
                  <c:v>-38.611111111111015</c:v>
                </c:pt>
                <c:pt idx="140">
                  <c:v>-38.888888888888793</c:v>
                </c:pt>
                <c:pt idx="141">
                  <c:v>-39.166666666666572</c:v>
                </c:pt>
                <c:pt idx="142">
                  <c:v>-39.44444444444435</c:v>
                </c:pt>
                <c:pt idx="143">
                  <c:v>-39.722222222222122</c:v>
                </c:pt>
                <c:pt idx="144">
                  <c:v>-39.999999999999901</c:v>
                </c:pt>
                <c:pt idx="145">
                  <c:v>-40.277777777777679</c:v>
                </c:pt>
                <c:pt idx="146">
                  <c:v>-40.555555555555458</c:v>
                </c:pt>
                <c:pt idx="147">
                  <c:v>-40.833333333333229</c:v>
                </c:pt>
                <c:pt idx="148">
                  <c:v>-41.111111111111008</c:v>
                </c:pt>
                <c:pt idx="149">
                  <c:v>-41.388888888888786</c:v>
                </c:pt>
                <c:pt idx="150">
                  <c:v>-41.666666666666565</c:v>
                </c:pt>
                <c:pt idx="151">
                  <c:v>-41.944444444444336</c:v>
                </c:pt>
                <c:pt idx="152">
                  <c:v>-42.222222222222115</c:v>
                </c:pt>
                <c:pt idx="153">
                  <c:v>-42.499999999999893</c:v>
                </c:pt>
                <c:pt idx="154">
                  <c:v>-42.777777777777672</c:v>
                </c:pt>
                <c:pt idx="155">
                  <c:v>-43.055555555555443</c:v>
                </c:pt>
                <c:pt idx="156">
                  <c:v>-43.333333333333222</c:v>
                </c:pt>
                <c:pt idx="157">
                  <c:v>-43.611111111111001</c:v>
                </c:pt>
                <c:pt idx="158">
                  <c:v>-43.888888888888779</c:v>
                </c:pt>
                <c:pt idx="159">
                  <c:v>-44.166666666666551</c:v>
                </c:pt>
                <c:pt idx="160">
                  <c:v>-44.444444444444329</c:v>
                </c:pt>
                <c:pt idx="161">
                  <c:v>-44.722222222222108</c:v>
                </c:pt>
                <c:pt idx="162">
                  <c:v>-44.999999999999886</c:v>
                </c:pt>
                <c:pt idx="163">
                  <c:v>-45.277777777777672</c:v>
                </c:pt>
                <c:pt idx="164">
                  <c:v>-45.555555555555451</c:v>
                </c:pt>
                <c:pt idx="165">
                  <c:v>-45.833333333333236</c:v>
                </c:pt>
                <c:pt idx="166">
                  <c:v>-46.111111111111015</c:v>
                </c:pt>
                <c:pt idx="167">
                  <c:v>-46.388888888888793</c:v>
                </c:pt>
                <c:pt idx="168">
                  <c:v>-46.666666666666579</c:v>
                </c:pt>
                <c:pt idx="169">
                  <c:v>-46.944444444444358</c:v>
                </c:pt>
                <c:pt idx="170">
                  <c:v>-47.222222222222143</c:v>
                </c:pt>
                <c:pt idx="171">
                  <c:v>-47.499999999999922</c:v>
                </c:pt>
                <c:pt idx="172">
                  <c:v>-47.777777777777708</c:v>
                </c:pt>
                <c:pt idx="173">
                  <c:v>-48.055555555555486</c:v>
                </c:pt>
                <c:pt idx="174">
                  <c:v>-48.333333333333272</c:v>
                </c:pt>
                <c:pt idx="175">
                  <c:v>-48.61111111111105</c:v>
                </c:pt>
                <c:pt idx="176">
                  <c:v>-48.888888888888829</c:v>
                </c:pt>
                <c:pt idx="177">
                  <c:v>-49.166666666666615</c:v>
                </c:pt>
                <c:pt idx="178">
                  <c:v>-49.444444444444393</c:v>
                </c:pt>
                <c:pt idx="179">
                  <c:v>-49.722222222222179</c:v>
                </c:pt>
                <c:pt idx="180">
                  <c:v>-49.999999999999957</c:v>
                </c:pt>
                <c:pt idx="181">
                  <c:v>-50.277777777777743</c:v>
                </c:pt>
                <c:pt idx="182">
                  <c:v>-50.555555555555522</c:v>
                </c:pt>
                <c:pt idx="183">
                  <c:v>-50.833333333333307</c:v>
                </c:pt>
                <c:pt idx="184">
                  <c:v>-51.111111111111086</c:v>
                </c:pt>
                <c:pt idx="185">
                  <c:v>-51.388888888888864</c:v>
                </c:pt>
                <c:pt idx="186">
                  <c:v>-51.66666666666665</c:v>
                </c:pt>
                <c:pt idx="187">
                  <c:v>-51.944444444444429</c:v>
                </c:pt>
                <c:pt idx="188">
                  <c:v>-52.222222222222214</c:v>
                </c:pt>
                <c:pt idx="189">
                  <c:v>-52.499999999999993</c:v>
                </c:pt>
                <c:pt idx="190">
                  <c:v>-52.777777777777779</c:v>
                </c:pt>
                <c:pt idx="191">
                  <c:v>-53.055555555555557</c:v>
                </c:pt>
                <c:pt idx="192">
                  <c:v>-53.333333333333343</c:v>
                </c:pt>
                <c:pt idx="193">
                  <c:v>-53.611111111111121</c:v>
                </c:pt>
                <c:pt idx="194">
                  <c:v>-53.8888888888889</c:v>
                </c:pt>
                <c:pt idx="195">
                  <c:v>-54.166666666666686</c:v>
                </c:pt>
                <c:pt idx="196">
                  <c:v>-54.444444444444464</c:v>
                </c:pt>
                <c:pt idx="197">
                  <c:v>-54.72222222222225</c:v>
                </c:pt>
                <c:pt idx="198">
                  <c:v>-55.000000000000028</c:v>
                </c:pt>
                <c:pt idx="199">
                  <c:v>-55.277777777777814</c:v>
                </c:pt>
                <c:pt idx="200">
                  <c:v>-55.555555555555593</c:v>
                </c:pt>
                <c:pt idx="201">
                  <c:v>-55.833333333333371</c:v>
                </c:pt>
                <c:pt idx="202">
                  <c:v>-56.111111111111157</c:v>
                </c:pt>
                <c:pt idx="203">
                  <c:v>-56.388888888888935</c:v>
                </c:pt>
                <c:pt idx="204">
                  <c:v>-56.666666666666721</c:v>
                </c:pt>
                <c:pt idx="205">
                  <c:v>-56.9444444444445</c:v>
                </c:pt>
                <c:pt idx="206">
                  <c:v>-57.222222222222285</c:v>
                </c:pt>
                <c:pt idx="207">
                  <c:v>-57.500000000000064</c:v>
                </c:pt>
                <c:pt idx="208">
                  <c:v>-57.77777777777785</c:v>
                </c:pt>
                <c:pt idx="209">
                  <c:v>-58.055555555555628</c:v>
                </c:pt>
                <c:pt idx="210">
                  <c:v>-58.333333333333407</c:v>
                </c:pt>
                <c:pt idx="211">
                  <c:v>-58.611111111111192</c:v>
                </c:pt>
                <c:pt idx="212">
                  <c:v>-58.888888888888971</c:v>
                </c:pt>
                <c:pt idx="213">
                  <c:v>-59.166666666666757</c:v>
                </c:pt>
                <c:pt idx="214">
                  <c:v>-59.444444444444535</c:v>
                </c:pt>
                <c:pt idx="215">
                  <c:v>-59.722222222222321</c:v>
                </c:pt>
                <c:pt idx="216">
                  <c:v>-60.000000000000099</c:v>
                </c:pt>
                <c:pt idx="217">
                  <c:v>-60.277777777777885</c:v>
                </c:pt>
                <c:pt idx="218">
                  <c:v>-60.555555555555664</c:v>
                </c:pt>
                <c:pt idx="219">
                  <c:v>-60.833333333333442</c:v>
                </c:pt>
                <c:pt idx="220">
                  <c:v>-61.111111111111228</c:v>
                </c:pt>
                <c:pt idx="221">
                  <c:v>-61.388888888889007</c:v>
                </c:pt>
                <c:pt idx="222">
                  <c:v>-61.666666666666792</c:v>
                </c:pt>
                <c:pt idx="223">
                  <c:v>-61.944444444444571</c:v>
                </c:pt>
                <c:pt idx="224">
                  <c:v>-62.222222222222356</c:v>
                </c:pt>
                <c:pt idx="225">
                  <c:v>-62.500000000000135</c:v>
                </c:pt>
                <c:pt idx="226">
                  <c:v>-62.777777777777921</c:v>
                </c:pt>
                <c:pt idx="227">
                  <c:v>-63.055555555555699</c:v>
                </c:pt>
                <c:pt idx="228">
                  <c:v>-63.333333333333478</c:v>
                </c:pt>
                <c:pt idx="229">
                  <c:v>0</c:v>
                </c:pt>
              </c:numCache>
            </c:numRef>
          </c:xVal>
          <c:yVal>
            <c:numRef>
              <c:f>Calculations!$Q$30:$Q$259</c:f>
              <c:numCache>
                <c:formatCode>General</c:formatCode>
                <c:ptCount val="230"/>
                <c:pt idx="0">
                  <c:v>0</c:v>
                </c:pt>
                <c:pt idx="1">
                  <c:v>3.4031901525239447E-17</c:v>
                </c:pt>
                <c:pt idx="2">
                  <c:v>6.8063803050478895E-17</c:v>
                </c:pt>
                <c:pt idx="3">
                  <c:v>1.0209570457571835E-16</c:v>
                </c:pt>
                <c:pt idx="4">
                  <c:v>1.3612760610095779E-16</c:v>
                </c:pt>
                <c:pt idx="5">
                  <c:v>1.7015950762619721E-16</c:v>
                </c:pt>
                <c:pt idx="6">
                  <c:v>2.0419140915143666E-16</c:v>
                </c:pt>
                <c:pt idx="7">
                  <c:v>2.3822331067667606E-16</c:v>
                </c:pt>
                <c:pt idx="8">
                  <c:v>2.7225521220191553E-16</c:v>
                </c:pt>
                <c:pt idx="9">
                  <c:v>3.0628711372715495E-16</c:v>
                </c:pt>
                <c:pt idx="10">
                  <c:v>3.4031901525239438E-16</c:v>
                </c:pt>
                <c:pt idx="11">
                  <c:v>3.743509167776338E-16</c:v>
                </c:pt>
                <c:pt idx="12">
                  <c:v>4.0838281830287332E-16</c:v>
                </c:pt>
                <c:pt idx="13">
                  <c:v>4.4241471982811279E-16</c:v>
                </c:pt>
                <c:pt idx="14">
                  <c:v>4.7644662135335231E-16</c:v>
                </c:pt>
                <c:pt idx="15">
                  <c:v>5.1047852287859174E-16</c:v>
                </c:pt>
                <c:pt idx="16">
                  <c:v>5.4451042440383126E-16</c:v>
                </c:pt>
                <c:pt idx="17">
                  <c:v>5.7854232592907068E-16</c:v>
                </c:pt>
                <c:pt idx="18">
                  <c:v>6.125742274543101E-16</c:v>
                </c:pt>
                <c:pt idx="19">
                  <c:v>6.4660612897954963E-16</c:v>
                </c:pt>
                <c:pt idx="20">
                  <c:v>6.8063803050478895E-16</c:v>
                </c:pt>
                <c:pt idx="21">
                  <c:v>7.1466993203002857E-16</c:v>
                </c:pt>
                <c:pt idx="22">
                  <c:v>7.4870183355526799E-16</c:v>
                </c:pt>
                <c:pt idx="23">
                  <c:v>7.8273373508050751E-16</c:v>
                </c:pt>
                <c:pt idx="24">
                  <c:v>8.1676563660574694E-16</c:v>
                </c:pt>
                <c:pt idx="25">
                  <c:v>8.5079753813098636E-16</c:v>
                </c:pt>
                <c:pt idx="26">
                  <c:v>8.8482943965622588E-16</c:v>
                </c:pt>
                <c:pt idx="27">
                  <c:v>9.188613411814654E-16</c:v>
                </c:pt>
                <c:pt idx="28">
                  <c:v>9.5289324270670483E-16</c:v>
                </c:pt>
                <c:pt idx="29">
                  <c:v>9.8692514423194425E-16</c:v>
                </c:pt>
                <c:pt idx="30">
                  <c:v>1.0209570457571839E-15</c:v>
                </c:pt>
                <c:pt idx="31">
                  <c:v>1.0549889472824231E-15</c:v>
                </c:pt>
                <c:pt idx="32">
                  <c:v>1.0890208488076627E-15</c:v>
                </c:pt>
                <c:pt idx="33">
                  <c:v>1.1230527503329023E-15</c:v>
                </c:pt>
                <c:pt idx="34">
                  <c:v>1.1570846518581416E-15</c:v>
                </c:pt>
                <c:pt idx="35">
                  <c:v>1.1911165533833812E-15</c:v>
                </c:pt>
                <c:pt idx="36">
                  <c:v>1.2251484549086206E-15</c:v>
                </c:pt>
                <c:pt idx="37">
                  <c:v>1.25918035643386E-15</c:v>
                </c:pt>
                <c:pt idx="38">
                  <c:v>1.2932122579590994E-15</c:v>
                </c:pt>
                <c:pt idx="39">
                  <c:v>1.3272441594843391E-15</c:v>
                </c:pt>
                <c:pt idx="40">
                  <c:v>1.3612760610095785E-15</c:v>
                </c:pt>
                <c:pt idx="41">
                  <c:v>1.3953079625348177E-15</c:v>
                </c:pt>
                <c:pt idx="42">
                  <c:v>1.4293398640600571E-15</c:v>
                </c:pt>
                <c:pt idx="43">
                  <c:v>1.4633717655852964E-15</c:v>
                </c:pt>
                <c:pt idx="44">
                  <c:v>1.4974036671105358E-15</c:v>
                </c:pt>
                <c:pt idx="45">
                  <c:v>1.531435568635775E-15</c:v>
                </c:pt>
                <c:pt idx="46">
                  <c:v>1.5654674701610142E-15</c:v>
                </c:pt>
                <c:pt idx="47">
                  <c:v>1.5994993716862537E-15</c:v>
                </c:pt>
                <c:pt idx="48">
                  <c:v>1.6335312732114929E-15</c:v>
                </c:pt>
                <c:pt idx="49">
                  <c:v>1.6675631747367323E-15</c:v>
                </c:pt>
                <c:pt idx="50">
                  <c:v>1.7015950762619715E-15</c:v>
                </c:pt>
                <c:pt idx="51">
                  <c:v>1.735626977787211E-15</c:v>
                </c:pt>
                <c:pt idx="52">
                  <c:v>1.7696588793124502E-15</c:v>
                </c:pt>
                <c:pt idx="53">
                  <c:v>1.8036907808376896E-15</c:v>
                </c:pt>
                <c:pt idx="54">
                  <c:v>1.8377226823629288E-15</c:v>
                </c:pt>
                <c:pt idx="55">
                  <c:v>1.8717545838881681E-15</c:v>
                </c:pt>
                <c:pt idx="56">
                  <c:v>1.9057864854134077E-15</c:v>
                </c:pt>
                <c:pt idx="57">
                  <c:v>1.9398183869386469E-15</c:v>
                </c:pt>
                <c:pt idx="58">
                  <c:v>1.9738502884638861E-15</c:v>
                </c:pt>
                <c:pt idx="59">
                  <c:v>2.0078821899891254E-15</c:v>
                </c:pt>
                <c:pt idx="60">
                  <c:v>2.0419140915143646E-15</c:v>
                </c:pt>
                <c:pt idx="61">
                  <c:v>2.0759459930396042E-15</c:v>
                </c:pt>
                <c:pt idx="62">
                  <c:v>2.1099778945648434E-15</c:v>
                </c:pt>
                <c:pt idx="63">
                  <c:v>2.1440097960900827E-15</c:v>
                </c:pt>
                <c:pt idx="64">
                  <c:v>2.1780416976153219E-15</c:v>
                </c:pt>
                <c:pt idx="65">
                  <c:v>2.2120735991405615E-15</c:v>
                </c:pt>
                <c:pt idx="66">
                  <c:v>2.2461055006658007E-15</c:v>
                </c:pt>
                <c:pt idx="67">
                  <c:v>2.2801374021910399E-15</c:v>
                </c:pt>
                <c:pt idx="68">
                  <c:v>2.3141693037162792E-15</c:v>
                </c:pt>
                <c:pt idx="69">
                  <c:v>2.3482012052415188E-15</c:v>
                </c:pt>
                <c:pt idx="70">
                  <c:v>2.382233106766758E-15</c:v>
                </c:pt>
                <c:pt idx="71">
                  <c:v>2.4162650082919972E-15</c:v>
                </c:pt>
                <c:pt idx="72">
                  <c:v>2.4502969098172365E-15</c:v>
                </c:pt>
                <c:pt idx="73">
                  <c:v>2.4843288113424761E-15</c:v>
                </c:pt>
                <c:pt idx="74">
                  <c:v>2.5183607128677153E-15</c:v>
                </c:pt>
                <c:pt idx="75">
                  <c:v>2.5523926143929545E-15</c:v>
                </c:pt>
                <c:pt idx="76">
                  <c:v>2.5864245159181938E-15</c:v>
                </c:pt>
                <c:pt idx="77">
                  <c:v>2.6204564174434334E-15</c:v>
                </c:pt>
                <c:pt idx="78">
                  <c:v>2.6544883189686726E-15</c:v>
                </c:pt>
                <c:pt idx="79">
                  <c:v>2.6885202204939118E-15</c:v>
                </c:pt>
                <c:pt idx="80">
                  <c:v>2.7225521220191511E-15</c:v>
                </c:pt>
                <c:pt idx="81">
                  <c:v>2.7565840235443907E-15</c:v>
                </c:pt>
                <c:pt idx="82">
                  <c:v>2.7906159250696299E-15</c:v>
                </c:pt>
                <c:pt idx="83">
                  <c:v>2.8246478265948691E-15</c:v>
                </c:pt>
                <c:pt idx="84">
                  <c:v>2.8586797281201084E-15</c:v>
                </c:pt>
                <c:pt idx="85">
                  <c:v>2.892711629645348E-15</c:v>
                </c:pt>
                <c:pt idx="86">
                  <c:v>2.9267435311705872E-15</c:v>
                </c:pt>
                <c:pt idx="87">
                  <c:v>2.9607754326958264E-15</c:v>
                </c:pt>
                <c:pt idx="88">
                  <c:v>2.9948073342210657E-15</c:v>
                </c:pt>
                <c:pt idx="89">
                  <c:v>3.0288392357463053E-15</c:v>
                </c:pt>
                <c:pt idx="90">
                  <c:v>3.0628711372715445E-15</c:v>
                </c:pt>
                <c:pt idx="91">
                  <c:v>3.0969030387967837E-15</c:v>
                </c:pt>
                <c:pt idx="92">
                  <c:v>3.130934940322023E-15</c:v>
                </c:pt>
                <c:pt idx="93">
                  <c:v>3.1649668418472626E-15</c:v>
                </c:pt>
                <c:pt idx="94">
                  <c:v>3.1989987433725018E-15</c:v>
                </c:pt>
                <c:pt idx="95">
                  <c:v>3.233030644897741E-15</c:v>
                </c:pt>
                <c:pt idx="96">
                  <c:v>3.2670625464229803E-15</c:v>
                </c:pt>
                <c:pt idx="97">
                  <c:v>3.3010944479482199E-15</c:v>
                </c:pt>
                <c:pt idx="98">
                  <c:v>3.3351263494734591E-15</c:v>
                </c:pt>
                <c:pt idx="99">
                  <c:v>3.3691582509986983E-15</c:v>
                </c:pt>
                <c:pt idx="100">
                  <c:v>3.4031901525239375E-15</c:v>
                </c:pt>
                <c:pt idx="101">
                  <c:v>3.4372220540491772E-15</c:v>
                </c:pt>
                <c:pt idx="102">
                  <c:v>3.4712539555744164E-15</c:v>
                </c:pt>
                <c:pt idx="103">
                  <c:v>3.5052858570996556E-15</c:v>
                </c:pt>
                <c:pt idx="104">
                  <c:v>3.5393177586248948E-15</c:v>
                </c:pt>
                <c:pt idx="105">
                  <c:v>3.5733496601501341E-15</c:v>
                </c:pt>
                <c:pt idx="106">
                  <c:v>3.6073815616753737E-15</c:v>
                </c:pt>
                <c:pt idx="107">
                  <c:v>3.6414134632006133E-15</c:v>
                </c:pt>
                <c:pt idx="108">
                  <c:v>3.6754453647258521E-15</c:v>
                </c:pt>
                <c:pt idx="109">
                  <c:v>3.7094772662510918E-15</c:v>
                </c:pt>
                <c:pt idx="110">
                  <c:v>3.7435091677763306E-15</c:v>
                </c:pt>
                <c:pt idx="111">
                  <c:v>3.7775410693015702E-15</c:v>
                </c:pt>
                <c:pt idx="112">
                  <c:v>3.8115729708268098E-15</c:v>
                </c:pt>
                <c:pt idx="113">
                  <c:v>3.8456048723520487E-15</c:v>
                </c:pt>
                <c:pt idx="114">
                  <c:v>3.8796367738772883E-15</c:v>
                </c:pt>
                <c:pt idx="115">
                  <c:v>3.9136686754025279E-15</c:v>
                </c:pt>
                <c:pt idx="116">
                  <c:v>3.9477005769277667E-15</c:v>
                </c:pt>
                <c:pt idx="117">
                  <c:v>3.9817324784530064E-15</c:v>
                </c:pt>
                <c:pt idx="118">
                  <c:v>4.015764379978246E-15</c:v>
                </c:pt>
                <c:pt idx="119">
                  <c:v>4.0497962815034848E-15</c:v>
                </c:pt>
                <c:pt idx="120">
                  <c:v>4.0838281830287244E-15</c:v>
                </c:pt>
                <c:pt idx="121">
                  <c:v>4.1178600845539633E-15</c:v>
                </c:pt>
                <c:pt idx="122">
                  <c:v>4.1518919860792029E-15</c:v>
                </c:pt>
                <c:pt idx="123">
                  <c:v>4.1859238876044417E-15</c:v>
                </c:pt>
                <c:pt idx="124">
                  <c:v>4.2199557891296813E-15</c:v>
                </c:pt>
                <c:pt idx="125">
                  <c:v>4.253987690654921E-15</c:v>
                </c:pt>
                <c:pt idx="126">
                  <c:v>4.2880195921801606E-15</c:v>
                </c:pt>
                <c:pt idx="127">
                  <c:v>4.3220514937053994E-15</c:v>
                </c:pt>
                <c:pt idx="128">
                  <c:v>4.356083395230639E-15</c:v>
                </c:pt>
                <c:pt idx="129">
                  <c:v>4.3901152967558779E-15</c:v>
                </c:pt>
                <c:pt idx="130">
                  <c:v>4.4241471982811175E-15</c:v>
                </c:pt>
                <c:pt idx="131">
                  <c:v>4.4581790998063563E-15</c:v>
                </c:pt>
                <c:pt idx="132">
                  <c:v>4.4922110013315959E-15</c:v>
                </c:pt>
                <c:pt idx="133">
                  <c:v>4.5262429028568355E-15</c:v>
                </c:pt>
                <c:pt idx="134">
                  <c:v>4.5602748043820752E-15</c:v>
                </c:pt>
                <c:pt idx="135">
                  <c:v>4.594306705907314E-15</c:v>
                </c:pt>
                <c:pt idx="136">
                  <c:v>4.6283386074325536E-15</c:v>
                </c:pt>
                <c:pt idx="137">
                  <c:v>4.6623705089577924E-15</c:v>
                </c:pt>
                <c:pt idx="138">
                  <c:v>4.6964024104830321E-15</c:v>
                </c:pt>
                <c:pt idx="139">
                  <c:v>4.7304343120082709E-15</c:v>
                </c:pt>
                <c:pt idx="140">
                  <c:v>4.7644662135335105E-15</c:v>
                </c:pt>
                <c:pt idx="141">
                  <c:v>4.7984981150587501E-15</c:v>
                </c:pt>
                <c:pt idx="142">
                  <c:v>4.8325300165839898E-15</c:v>
                </c:pt>
                <c:pt idx="143">
                  <c:v>4.8665619181092286E-15</c:v>
                </c:pt>
                <c:pt idx="144">
                  <c:v>4.9005938196344682E-15</c:v>
                </c:pt>
                <c:pt idx="145">
                  <c:v>4.934625721159707E-15</c:v>
                </c:pt>
                <c:pt idx="146">
                  <c:v>4.9686576226849467E-15</c:v>
                </c:pt>
                <c:pt idx="147">
                  <c:v>5.0026895242101855E-15</c:v>
                </c:pt>
                <c:pt idx="148">
                  <c:v>5.0367214257354251E-15</c:v>
                </c:pt>
                <c:pt idx="149">
                  <c:v>5.0707533272606647E-15</c:v>
                </c:pt>
                <c:pt idx="150">
                  <c:v>5.1047852287859044E-15</c:v>
                </c:pt>
                <c:pt idx="151">
                  <c:v>5.1388171303111432E-15</c:v>
                </c:pt>
                <c:pt idx="152">
                  <c:v>5.1728490318363828E-15</c:v>
                </c:pt>
                <c:pt idx="153">
                  <c:v>5.2068809333616216E-15</c:v>
                </c:pt>
                <c:pt idx="154">
                  <c:v>5.2409128348868613E-15</c:v>
                </c:pt>
                <c:pt idx="155">
                  <c:v>5.2749447364121001E-15</c:v>
                </c:pt>
                <c:pt idx="156">
                  <c:v>5.3089766379373397E-15</c:v>
                </c:pt>
                <c:pt idx="157">
                  <c:v>5.3430085394625793E-15</c:v>
                </c:pt>
                <c:pt idx="158">
                  <c:v>5.3770404409878189E-15</c:v>
                </c:pt>
                <c:pt idx="159">
                  <c:v>5.4110723425130578E-15</c:v>
                </c:pt>
                <c:pt idx="160">
                  <c:v>5.4451042440382974E-15</c:v>
                </c:pt>
                <c:pt idx="161">
                  <c:v>5.4791361455635362E-15</c:v>
                </c:pt>
                <c:pt idx="162">
                  <c:v>5.5131680470887758E-15</c:v>
                </c:pt>
                <c:pt idx="163">
                  <c:v>5.5471999486140163E-15</c:v>
                </c:pt>
                <c:pt idx="164">
                  <c:v>5.5812318501392559E-15</c:v>
                </c:pt>
                <c:pt idx="165">
                  <c:v>5.6152637516644963E-15</c:v>
                </c:pt>
                <c:pt idx="166">
                  <c:v>5.6492956531897359E-15</c:v>
                </c:pt>
                <c:pt idx="167">
                  <c:v>5.6833275547149755E-15</c:v>
                </c:pt>
                <c:pt idx="168">
                  <c:v>5.7173594562402159E-15</c:v>
                </c:pt>
                <c:pt idx="169">
                  <c:v>5.7513913577654556E-15</c:v>
                </c:pt>
                <c:pt idx="170">
                  <c:v>5.785423259290696E-15</c:v>
                </c:pt>
                <c:pt idx="171">
                  <c:v>5.8194551608159356E-15</c:v>
                </c:pt>
                <c:pt idx="172">
                  <c:v>5.853487062341176E-15</c:v>
                </c:pt>
                <c:pt idx="173">
                  <c:v>5.8875189638664156E-15</c:v>
                </c:pt>
                <c:pt idx="174">
                  <c:v>5.921550865391656E-15</c:v>
                </c:pt>
                <c:pt idx="175">
                  <c:v>5.9555827669168956E-15</c:v>
                </c:pt>
                <c:pt idx="176">
                  <c:v>5.9896146684421353E-15</c:v>
                </c:pt>
                <c:pt idx="177">
                  <c:v>6.0236465699673757E-15</c:v>
                </c:pt>
                <c:pt idx="178">
                  <c:v>6.0576784714926145E-15</c:v>
                </c:pt>
                <c:pt idx="179">
                  <c:v>6.0917103730178549E-15</c:v>
                </c:pt>
                <c:pt idx="180">
                  <c:v>6.1257422745430945E-15</c:v>
                </c:pt>
                <c:pt idx="181">
                  <c:v>6.1597741760683349E-15</c:v>
                </c:pt>
                <c:pt idx="182">
                  <c:v>6.1938060775935746E-15</c:v>
                </c:pt>
                <c:pt idx="183">
                  <c:v>6.227837979118815E-15</c:v>
                </c:pt>
                <c:pt idx="184">
                  <c:v>6.2618698806440546E-15</c:v>
                </c:pt>
                <c:pt idx="185">
                  <c:v>6.2959017821692942E-15</c:v>
                </c:pt>
                <c:pt idx="186">
                  <c:v>6.3299336836945346E-15</c:v>
                </c:pt>
                <c:pt idx="187">
                  <c:v>6.3639655852197742E-15</c:v>
                </c:pt>
                <c:pt idx="188">
                  <c:v>6.3979974867450146E-15</c:v>
                </c:pt>
                <c:pt idx="189">
                  <c:v>6.4320293882702543E-15</c:v>
                </c:pt>
                <c:pt idx="190">
                  <c:v>6.4660612897954947E-15</c:v>
                </c:pt>
                <c:pt idx="191">
                  <c:v>6.5000931913207343E-15</c:v>
                </c:pt>
                <c:pt idx="192">
                  <c:v>6.5341250928459747E-15</c:v>
                </c:pt>
                <c:pt idx="193">
                  <c:v>6.5681569943712143E-15</c:v>
                </c:pt>
                <c:pt idx="194">
                  <c:v>6.6021888958964539E-15</c:v>
                </c:pt>
                <c:pt idx="195">
                  <c:v>6.6362207974216944E-15</c:v>
                </c:pt>
                <c:pt idx="196">
                  <c:v>6.670252698946934E-15</c:v>
                </c:pt>
                <c:pt idx="197">
                  <c:v>6.7042846004721744E-15</c:v>
                </c:pt>
                <c:pt idx="198">
                  <c:v>6.7383165019974132E-15</c:v>
                </c:pt>
                <c:pt idx="199">
                  <c:v>6.7723484035226536E-15</c:v>
                </c:pt>
                <c:pt idx="200">
                  <c:v>6.8063803050478932E-15</c:v>
                </c:pt>
                <c:pt idx="201">
                  <c:v>6.8404122065731329E-15</c:v>
                </c:pt>
                <c:pt idx="202">
                  <c:v>6.8744441080983733E-15</c:v>
                </c:pt>
                <c:pt idx="203">
                  <c:v>6.9084760096236129E-15</c:v>
                </c:pt>
                <c:pt idx="204">
                  <c:v>6.9425079111488533E-15</c:v>
                </c:pt>
                <c:pt idx="205">
                  <c:v>6.9765398126740929E-15</c:v>
                </c:pt>
                <c:pt idx="206">
                  <c:v>7.0105717141993333E-15</c:v>
                </c:pt>
                <c:pt idx="207">
                  <c:v>7.0446036157245729E-15</c:v>
                </c:pt>
                <c:pt idx="208">
                  <c:v>7.0786355172498134E-15</c:v>
                </c:pt>
                <c:pt idx="209">
                  <c:v>7.1126674187750522E-15</c:v>
                </c:pt>
                <c:pt idx="210">
                  <c:v>7.1466993203002918E-15</c:v>
                </c:pt>
                <c:pt idx="211">
                  <c:v>7.180731221825533E-15</c:v>
                </c:pt>
                <c:pt idx="212">
                  <c:v>7.2147631233507726E-15</c:v>
                </c:pt>
                <c:pt idx="213">
                  <c:v>7.2487950248760122E-15</c:v>
                </c:pt>
                <c:pt idx="214">
                  <c:v>7.2828269264012519E-15</c:v>
                </c:pt>
                <c:pt idx="215">
                  <c:v>7.3168588279264931E-15</c:v>
                </c:pt>
                <c:pt idx="216">
                  <c:v>7.3508907294517327E-15</c:v>
                </c:pt>
                <c:pt idx="217">
                  <c:v>7.3849226309769723E-15</c:v>
                </c:pt>
                <c:pt idx="218">
                  <c:v>7.4189545325022119E-15</c:v>
                </c:pt>
                <c:pt idx="219">
                  <c:v>7.4529864340274515E-15</c:v>
                </c:pt>
                <c:pt idx="220">
                  <c:v>7.4870183355526927E-15</c:v>
                </c:pt>
                <c:pt idx="221">
                  <c:v>7.5210502370779324E-15</c:v>
                </c:pt>
                <c:pt idx="222">
                  <c:v>7.555082138603172E-15</c:v>
                </c:pt>
                <c:pt idx="223">
                  <c:v>7.5891140401284116E-15</c:v>
                </c:pt>
                <c:pt idx="224">
                  <c:v>7.6231459416536528E-15</c:v>
                </c:pt>
                <c:pt idx="225">
                  <c:v>7.6571778431788908E-15</c:v>
                </c:pt>
                <c:pt idx="226">
                  <c:v>7.691209744704132E-15</c:v>
                </c:pt>
                <c:pt idx="227">
                  <c:v>7.7252416462293717E-15</c:v>
                </c:pt>
                <c:pt idx="228">
                  <c:v>7.7592735477546113E-15</c:v>
                </c:pt>
                <c:pt idx="229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Ground Track/Trajectory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Calculations!$M$30:$M$259</c:f>
              <c:numCache>
                <c:formatCode>General</c:formatCode>
                <c:ptCount val="230"/>
                <c:pt idx="0">
                  <c:v>0</c:v>
                </c:pt>
                <c:pt idx="1">
                  <c:v>6.3245997626989912</c:v>
                </c:pt>
                <c:pt idx="2">
                  <c:v>11.619564126399762</c:v>
                </c:pt>
                <c:pt idx="3">
                  <c:v>16.144517919385287</c:v>
                </c:pt>
                <c:pt idx="4">
                  <c:v>20.067523330333977</c:v>
                </c:pt>
                <c:pt idx="5">
                  <c:v>23.504432133669386</c:v>
                </c:pt>
                <c:pt idx="6">
                  <c:v>26.538852016681115</c:v>
                </c:pt>
                <c:pt idx="7">
                  <c:v>29.233272560405418</c:v>
                </c:pt>
                <c:pt idx="8">
                  <c:v>31.635711124181505</c:v>
                </c:pt>
                <c:pt idx="9">
                  <c:v>33.783902476224988</c:v>
                </c:pt>
                <c:pt idx="10">
                  <c:v>35.708056635391245</c:v>
                </c:pt>
                <c:pt idx="11">
                  <c:v>37.432739918829398</c:v>
                </c:pt>
                <c:pt idx="12">
                  <c:v>38.978196782023382</c:v>
                </c:pt>
                <c:pt idx="13">
                  <c:v>40.361302585409547</c:v>
                </c:pt>
                <c:pt idx="14">
                  <c:v>41.596265513492845</c:v>
                </c:pt>
                <c:pt idx="15">
                  <c:v>42.695153554157471</c:v>
                </c:pt>
                <c:pt idx="16">
                  <c:v>43.668296612971709</c:v>
                </c:pt>
                <c:pt idx="17">
                  <c:v>44.524597542535446</c:v>
                </c:pt>
                <c:pt idx="18">
                  <c:v>45.271775264807516</c:v>
                </c:pt>
                <c:pt idx="19">
                  <c:v>45.916556036222531</c:v>
                </c:pt>
                <c:pt idx="20">
                  <c:v>46.46482390849188</c:v>
                </c:pt>
                <c:pt idx="21">
                  <c:v>46.921737695700514</c:v>
                </c:pt>
                <c:pt idx="22">
                  <c:v>47.291818603068705</c:v>
                </c:pt>
                <c:pt idx="23">
                  <c:v>47.579009419951589</c:v>
                </c:pt>
                <c:pt idx="24">
                  <c:v>47.786701786561039</c:v>
                </c:pt>
                <c:pt idx="25">
                  <c:v>47.917720306202668</c:v>
                </c:pt>
                <c:pt idx="26">
                  <c:v>47.974235392591467</c:v>
                </c:pt>
                <c:pt idx="27">
                  <c:v>47.957532391373427</c:v>
                </c:pt>
                <c:pt idx="28">
                  <c:v>47.86742082814272</c:v>
                </c:pt>
                <c:pt idx="29">
                  <c:v>47.700436342755438</c:v>
                </c:pt>
                <c:pt idx="30">
                  <c:v>47.441050008873276</c:v>
                </c:pt>
                <c:pt idx="31">
                  <c:v>47.441050008873276</c:v>
                </c:pt>
                <c:pt idx="32">
                  <c:v>47.441050008873276</c:v>
                </c:pt>
                <c:pt idx="33">
                  <c:v>47.441050008873276</c:v>
                </c:pt>
                <c:pt idx="34">
                  <c:v>47.441050008873276</c:v>
                </c:pt>
                <c:pt idx="35">
                  <c:v>47.441050008873276</c:v>
                </c:pt>
                <c:pt idx="36">
                  <c:v>47.441050008873276</c:v>
                </c:pt>
                <c:pt idx="37">
                  <c:v>47.441050008873276</c:v>
                </c:pt>
                <c:pt idx="38">
                  <c:v>47.441050008873276</c:v>
                </c:pt>
                <c:pt idx="39">
                  <c:v>47.441050008873276</c:v>
                </c:pt>
                <c:pt idx="40">
                  <c:v>47.441050008873276</c:v>
                </c:pt>
                <c:pt idx="41">
                  <c:v>47.441050008873276</c:v>
                </c:pt>
                <c:pt idx="42">
                  <c:v>47.441050008873276</c:v>
                </c:pt>
                <c:pt idx="43">
                  <c:v>47.441050008873276</c:v>
                </c:pt>
                <c:pt idx="44">
                  <c:v>47.441050008873276</c:v>
                </c:pt>
                <c:pt idx="45">
                  <c:v>47.441050008873276</c:v>
                </c:pt>
                <c:pt idx="46">
                  <c:v>47.441050008873276</c:v>
                </c:pt>
                <c:pt idx="47">
                  <c:v>47.441050008873276</c:v>
                </c:pt>
                <c:pt idx="48">
                  <c:v>47.441050008873276</c:v>
                </c:pt>
                <c:pt idx="49">
                  <c:v>47.441050008873276</c:v>
                </c:pt>
                <c:pt idx="50">
                  <c:v>47.441050008873276</c:v>
                </c:pt>
                <c:pt idx="51">
                  <c:v>47.441050008873276</c:v>
                </c:pt>
                <c:pt idx="52">
                  <c:v>47.441050008873276</c:v>
                </c:pt>
                <c:pt idx="53">
                  <c:v>47.441050008873276</c:v>
                </c:pt>
                <c:pt idx="54">
                  <c:v>47.441050008873276</c:v>
                </c:pt>
                <c:pt idx="55">
                  <c:v>47.441050008873276</c:v>
                </c:pt>
                <c:pt idx="56">
                  <c:v>47.441050008873276</c:v>
                </c:pt>
                <c:pt idx="57">
                  <c:v>47.441050008873276</c:v>
                </c:pt>
                <c:pt idx="58">
                  <c:v>47.441050008873276</c:v>
                </c:pt>
                <c:pt idx="59">
                  <c:v>47.441050008873276</c:v>
                </c:pt>
                <c:pt idx="60">
                  <c:v>47.441050008873276</c:v>
                </c:pt>
                <c:pt idx="61">
                  <c:v>47.441050008873276</c:v>
                </c:pt>
                <c:pt idx="62">
                  <c:v>47.441050008873276</c:v>
                </c:pt>
                <c:pt idx="63">
                  <c:v>47.441050008873276</c:v>
                </c:pt>
                <c:pt idx="64">
                  <c:v>47.441050008873276</c:v>
                </c:pt>
                <c:pt idx="65">
                  <c:v>47.441050008873276</c:v>
                </c:pt>
                <c:pt idx="66">
                  <c:v>47.441050008873276</c:v>
                </c:pt>
                <c:pt idx="67">
                  <c:v>47.441050008873276</c:v>
                </c:pt>
                <c:pt idx="68">
                  <c:v>47.441050008873276</c:v>
                </c:pt>
                <c:pt idx="69">
                  <c:v>47.441050008873276</c:v>
                </c:pt>
                <c:pt idx="70">
                  <c:v>47.441050008873276</c:v>
                </c:pt>
                <c:pt idx="71">
                  <c:v>47.441050008873276</c:v>
                </c:pt>
                <c:pt idx="72">
                  <c:v>47.441050008873276</c:v>
                </c:pt>
                <c:pt idx="73">
                  <c:v>47.441050008873276</c:v>
                </c:pt>
                <c:pt idx="74">
                  <c:v>47.441050008873276</c:v>
                </c:pt>
                <c:pt idx="75">
                  <c:v>47.441050008873276</c:v>
                </c:pt>
                <c:pt idx="76">
                  <c:v>47.441050008873276</c:v>
                </c:pt>
                <c:pt idx="77">
                  <c:v>47.441050008873276</c:v>
                </c:pt>
                <c:pt idx="78">
                  <c:v>47.441050008873276</c:v>
                </c:pt>
                <c:pt idx="79">
                  <c:v>47.441050008873276</c:v>
                </c:pt>
                <c:pt idx="80">
                  <c:v>47.441050008873276</c:v>
                </c:pt>
                <c:pt idx="81">
                  <c:v>47.441050008873276</c:v>
                </c:pt>
                <c:pt idx="82">
                  <c:v>47.441050008873276</c:v>
                </c:pt>
                <c:pt idx="83">
                  <c:v>47.441050008873276</c:v>
                </c:pt>
                <c:pt idx="84">
                  <c:v>47.441050008873276</c:v>
                </c:pt>
                <c:pt idx="85">
                  <c:v>47.441050008873276</c:v>
                </c:pt>
                <c:pt idx="86">
                  <c:v>47.441050008873276</c:v>
                </c:pt>
                <c:pt idx="87">
                  <c:v>47.441050008873276</c:v>
                </c:pt>
                <c:pt idx="88">
                  <c:v>47.441050008873276</c:v>
                </c:pt>
                <c:pt idx="89">
                  <c:v>47.441050008873276</c:v>
                </c:pt>
                <c:pt idx="90">
                  <c:v>47.441050008873276</c:v>
                </c:pt>
                <c:pt idx="91">
                  <c:v>47.441050008873276</c:v>
                </c:pt>
                <c:pt idx="92">
                  <c:v>47.441050008873276</c:v>
                </c:pt>
                <c:pt idx="93">
                  <c:v>47.441050008873276</c:v>
                </c:pt>
                <c:pt idx="94">
                  <c:v>47.441050008873276</c:v>
                </c:pt>
                <c:pt idx="95">
                  <c:v>47.441050008873276</c:v>
                </c:pt>
                <c:pt idx="96">
                  <c:v>47.441050008873276</c:v>
                </c:pt>
                <c:pt idx="97">
                  <c:v>47.441050008873276</c:v>
                </c:pt>
                <c:pt idx="98">
                  <c:v>47.441050008873276</c:v>
                </c:pt>
                <c:pt idx="99">
                  <c:v>47.441050008873276</c:v>
                </c:pt>
                <c:pt idx="100">
                  <c:v>47.441050008873276</c:v>
                </c:pt>
                <c:pt idx="101">
                  <c:v>47.441050008873276</c:v>
                </c:pt>
                <c:pt idx="102">
                  <c:v>47.441050008873276</c:v>
                </c:pt>
                <c:pt idx="103">
                  <c:v>47.441050008873276</c:v>
                </c:pt>
                <c:pt idx="104">
                  <c:v>47.441050008873276</c:v>
                </c:pt>
                <c:pt idx="105">
                  <c:v>47.441050008873276</c:v>
                </c:pt>
                <c:pt idx="106">
                  <c:v>47.441050008873276</c:v>
                </c:pt>
                <c:pt idx="107">
                  <c:v>47.441050008873276</c:v>
                </c:pt>
                <c:pt idx="108">
                  <c:v>47.441050008873276</c:v>
                </c:pt>
                <c:pt idx="109">
                  <c:v>47.441050008873276</c:v>
                </c:pt>
                <c:pt idx="110">
                  <c:v>47.441050008873276</c:v>
                </c:pt>
                <c:pt idx="111">
                  <c:v>47.441050008873276</c:v>
                </c:pt>
                <c:pt idx="112">
                  <c:v>47.441050008873276</c:v>
                </c:pt>
                <c:pt idx="113">
                  <c:v>47.441050008873276</c:v>
                </c:pt>
                <c:pt idx="114">
                  <c:v>47.441050008873276</c:v>
                </c:pt>
                <c:pt idx="115">
                  <c:v>47.441050008873276</c:v>
                </c:pt>
                <c:pt idx="116">
                  <c:v>47.441050008873276</c:v>
                </c:pt>
                <c:pt idx="117">
                  <c:v>47.441050008873276</c:v>
                </c:pt>
                <c:pt idx="118">
                  <c:v>47.441050008873276</c:v>
                </c:pt>
                <c:pt idx="119">
                  <c:v>47.441050008873276</c:v>
                </c:pt>
                <c:pt idx="120">
                  <c:v>47.441050008873276</c:v>
                </c:pt>
                <c:pt idx="121">
                  <c:v>47.441050008873276</c:v>
                </c:pt>
                <c:pt idx="122">
                  <c:v>47.441050008873276</c:v>
                </c:pt>
                <c:pt idx="123">
                  <c:v>47.441050008873276</c:v>
                </c:pt>
                <c:pt idx="124">
                  <c:v>47.441050008873276</c:v>
                </c:pt>
                <c:pt idx="125">
                  <c:v>47.441050008873276</c:v>
                </c:pt>
                <c:pt idx="126">
                  <c:v>47.441050008873276</c:v>
                </c:pt>
                <c:pt idx="127">
                  <c:v>47.441050008873276</c:v>
                </c:pt>
                <c:pt idx="128">
                  <c:v>47.441050008873276</c:v>
                </c:pt>
                <c:pt idx="129">
                  <c:v>47.441050008873276</c:v>
                </c:pt>
                <c:pt idx="130">
                  <c:v>47.441050008873276</c:v>
                </c:pt>
                <c:pt idx="131">
                  <c:v>47.441050008873276</c:v>
                </c:pt>
                <c:pt idx="132">
                  <c:v>47.441050008873276</c:v>
                </c:pt>
                <c:pt idx="133">
                  <c:v>47.441050008873276</c:v>
                </c:pt>
                <c:pt idx="134">
                  <c:v>47.441050008873276</c:v>
                </c:pt>
                <c:pt idx="135">
                  <c:v>47.441050008873276</c:v>
                </c:pt>
                <c:pt idx="136">
                  <c:v>47.441050008873276</c:v>
                </c:pt>
                <c:pt idx="137">
                  <c:v>47.441050008873276</c:v>
                </c:pt>
                <c:pt idx="138">
                  <c:v>47.441050008873276</c:v>
                </c:pt>
                <c:pt idx="139">
                  <c:v>47.441050008873276</c:v>
                </c:pt>
                <c:pt idx="140">
                  <c:v>47.441050008873276</c:v>
                </c:pt>
                <c:pt idx="141">
                  <c:v>47.441050008873276</c:v>
                </c:pt>
                <c:pt idx="142">
                  <c:v>47.441050008873276</c:v>
                </c:pt>
                <c:pt idx="143">
                  <c:v>47.441050008873276</c:v>
                </c:pt>
                <c:pt idx="144">
                  <c:v>47.441050008873276</c:v>
                </c:pt>
                <c:pt idx="145">
                  <c:v>47.441050008873276</c:v>
                </c:pt>
                <c:pt idx="146">
                  <c:v>47.441050008873276</c:v>
                </c:pt>
                <c:pt idx="147">
                  <c:v>47.441050008873276</c:v>
                </c:pt>
                <c:pt idx="148">
                  <c:v>47.441050008873276</c:v>
                </c:pt>
                <c:pt idx="149">
                  <c:v>47.441050008873276</c:v>
                </c:pt>
                <c:pt idx="150">
                  <c:v>47.441050008873276</c:v>
                </c:pt>
                <c:pt idx="151">
                  <c:v>47.441050008873276</c:v>
                </c:pt>
                <c:pt idx="152">
                  <c:v>47.441050008873276</c:v>
                </c:pt>
                <c:pt idx="153">
                  <c:v>47.441050008873276</c:v>
                </c:pt>
                <c:pt idx="154">
                  <c:v>47.441050008873276</c:v>
                </c:pt>
                <c:pt idx="155">
                  <c:v>47.441050008873276</c:v>
                </c:pt>
                <c:pt idx="156">
                  <c:v>47.441050008873276</c:v>
                </c:pt>
                <c:pt idx="157">
                  <c:v>47.441050008873276</c:v>
                </c:pt>
                <c:pt idx="158">
                  <c:v>47.441050008873276</c:v>
                </c:pt>
                <c:pt idx="159">
                  <c:v>47.441050008873276</c:v>
                </c:pt>
                <c:pt idx="160">
                  <c:v>47.441050008873276</c:v>
                </c:pt>
                <c:pt idx="161">
                  <c:v>47.441050008873276</c:v>
                </c:pt>
                <c:pt idx="162">
                  <c:v>47.441050008873276</c:v>
                </c:pt>
                <c:pt idx="163">
                  <c:v>47.441050008873276</c:v>
                </c:pt>
                <c:pt idx="164">
                  <c:v>47.441050008873276</c:v>
                </c:pt>
                <c:pt idx="165">
                  <c:v>47.441050008873276</c:v>
                </c:pt>
                <c:pt idx="166">
                  <c:v>47.441050008873276</c:v>
                </c:pt>
                <c:pt idx="167">
                  <c:v>47.441050008873276</c:v>
                </c:pt>
                <c:pt idx="168">
                  <c:v>47.441050008873276</c:v>
                </c:pt>
                <c:pt idx="169">
                  <c:v>47.441050008873276</c:v>
                </c:pt>
                <c:pt idx="170">
                  <c:v>47.441050008873276</c:v>
                </c:pt>
                <c:pt idx="171">
                  <c:v>47.441050008873276</c:v>
                </c:pt>
                <c:pt idx="172">
                  <c:v>47.441050008873276</c:v>
                </c:pt>
                <c:pt idx="173">
                  <c:v>47.441050008873276</c:v>
                </c:pt>
                <c:pt idx="174">
                  <c:v>47.441050008873276</c:v>
                </c:pt>
                <c:pt idx="175">
                  <c:v>47.441050008873276</c:v>
                </c:pt>
                <c:pt idx="176">
                  <c:v>47.441050008873276</c:v>
                </c:pt>
                <c:pt idx="177">
                  <c:v>47.441050008873276</c:v>
                </c:pt>
                <c:pt idx="178">
                  <c:v>47.441050008873276</c:v>
                </c:pt>
                <c:pt idx="179">
                  <c:v>47.441050008873276</c:v>
                </c:pt>
                <c:pt idx="180">
                  <c:v>47.441050008873276</c:v>
                </c:pt>
                <c:pt idx="181">
                  <c:v>47.441050008873276</c:v>
                </c:pt>
                <c:pt idx="182">
                  <c:v>47.441050008873276</c:v>
                </c:pt>
                <c:pt idx="183">
                  <c:v>47.441050008873276</c:v>
                </c:pt>
                <c:pt idx="184">
                  <c:v>47.441050008873276</c:v>
                </c:pt>
                <c:pt idx="185">
                  <c:v>47.441050008873276</c:v>
                </c:pt>
                <c:pt idx="186">
                  <c:v>47.441050008873276</c:v>
                </c:pt>
                <c:pt idx="187">
                  <c:v>47.441050008873276</c:v>
                </c:pt>
                <c:pt idx="188">
                  <c:v>47.441050008873276</c:v>
                </c:pt>
                <c:pt idx="189">
                  <c:v>47.441050008873276</c:v>
                </c:pt>
                <c:pt idx="190">
                  <c:v>47.441050008873276</c:v>
                </c:pt>
                <c:pt idx="191">
                  <c:v>47.441050008873276</c:v>
                </c:pt>
                <c:pt idx="192">
                  <c:v>47.441050008873276</c:v>
                </c:pt>
                <c:pt idx="193">
                  <c:v>47.441050008873276</c:v>
                </c:pt>
                <c:pt idx="194">
                  <c:v>47.441050008873276</c:v>
                </c:pt>
                <c:pt idx="195">
                  <c:v>47.441050008873276</c:v>
                </c:pt>
                <c:pt idx="196">
                  <c:v>47.441050008873276</c:v>
                </c:pt>
                <c:pt idx="197">
                  <c:v>47.441050008873276</c:v>
                </c:pt>
                <c:pt idx="198">
                  <c:v>47.441050008873276</c:v>
                </c:pt>
                <c:pt idx="199">
                  <c:v>47.441050008873276</c:v>
                </c:pt>
                <c:pt idx="200">
                  <c:v>47.441050008873276</c:v>
                </c:pt>
                <c:pt idx="201">
                  <c:v>47.441050008873276</c:v>
                </c:pt>
                <c:pt idx="202">
                  <c:v>47.441050008873276</c:v>
                </c:pt>
                <c:pt idx="203">
                  <c:v>47.441050008873276</c:v>
                </c:pt>
                <c:pt idx="204">
                  <c:v>47.441050008873276</c:v>
                </c:pt>
                <c:pt idx="205">
                  <c:v>47.441050008873276</c:v>
                </c:pt>
                <c:pt idx="206">
                  <c:v>47.441050008873276</c:v>
                </c:pt>
                <c:pt idx="207">
                  <c:v>47.441050008873276</c:v>
                </c:pt>
                <c:pt idx="208">
                  <c:v>47.441050008873276</c:v>
                </c:pt>
                <c:pt idx="209">
                  <c:v>47.441050008873276</c:v>
                </c:pt>
                <c:pt idx="210">
                  <c:v>47.441050008873276</c:v>
                </c:pt>
                <c:pt idx="211">
                  <c:v>47.441050008873276</c:v>
                </c:pt>
                <c:pt idx="212">
                  <c:v>47.441050008873276</c:v>
                </c:pt>
                <c:pt idx="213">
                  <c:v>47.441050008873276</c:v>
                </c:pt>
                <c:pt idx="214">
                  <c:v>47.441050008873276</c:v>
                </c:pt>
                <c:pt idx="215">
                  <c:v>47.441050008873276</c:v>
                </c:pt>
                <c:pt idx="216">
                  <c:v>47.441050008873276</c:v>
                </c:pt>
                <c:pt idx="217">
                  <c:v>47.441050008873276</c:v>
                </c:pt>
                <c:pt idx="218">
                  <c:v>47.441050008873276</c:v>
                </c:pt>
                <c:pt idx="219">
                  <c:v>47.441050008873276</c:v>
                </c:pt>
                <c:pt idx="220">
                  <c:v>47.441050008873276</c:v>
                </c:pt>
                <c:pt idx="221">
                  <c:v>47.441050008873276</c:v>
                </c:pt>
                <c:pt idx="222">
                  <c:v>47.441050008873276</c:v>
                </c:pt>
                <c:pt idx="223">
                  <c:v>47.441050008873276</c:v>
                </c:pt>
                <c:pt idx="224">
                  <c:v>47.441050008873276</c:v>
                </c:pt>
                <c:pt idx="225">
                  <c:v>47.441050008873276</c:v>
                </c:pt>
                <c:pt idx="226">
                  <c:v>47.441050008873276</c:v>
                </c:pt>
                <c:pt idx="227">
                  <c:v>47.441050008873276</c:v>
                </c:pt>
                <c:pt idx="228">
                  <c:v>47.441050008873276</c:v>
                </c:pt>
                <c:pt idx="229">
                  <c:v>47.441050008873276</c:v>
                </c:pt>
              </c:numCache>
            </c:numRef>
          </c:xVal>
          <c:yVal>
            <c:numRef>
              <c:f>Calculations!$N$30:$N$259</c:f>
              <c:numCache>
                <c:formatCode>General</c:formatCode>
                <c:ptCount val="230"/>
                <c:pt idx="0">
                  <c:v>0</c:v>
                </c:pt>
                <c:pt idx="1">
                  <c:v>8.473884080054758E-18</c:v>
                </c:pt>
                <c:pt idx="2">
                  <c:v>2.2870600644078748E-17</c:v>
                </c:pt>
                <c:pt idx="3">
                  <c:v>4.1685581673822646E-17</c:v>
                </c:pt>
                <c:pt idx="4">
                  <c:v>6.3945298501939994E-17</c:v>
                </c:pt>
                <c:pt idx="5">
                  <c:v>8.8978892365396758E-17</c:v>
                </c:pt>
                <c:pt idx="6">
                  <c:v>1.1630232836479637E-16</c:v>
                </c:pt>
                <c:pt idx="7">
                  <c:v>1.4555385543949602E-16</c:v>
                </c:pt>
                <c:pt idx="8">
                  <c:v>1.7645546278404706E-16</c:v>
                </c:pt>
                <c:pt idx="9">
                  <c:v>2.0878858625819754E-16</c:v>
                </c:pt>
                <c:pt idx="10">
                  <c:v>2.4237811946903222E-16</c:v>
                </c:pt>
                <c:pt idx="11">
                  <c:v>2.770815091243277E-16</c:v>
                </c:pt>
                <c:pt idx="12">
                  <c:v>3.127810920856144E-16</c:v>
                </c:pt>
                <c:pt idx="13">
                  <c:v>3.4937857113943979E-16</c:v>
                </c:pt>
                <c:pt idx="14">
                  <c:v>3.8679094370860694E-16</c:v>
                </c:pt>
                <c:pt idx="15">
                  <c:v>4.2494744318715405E-16</c:v>
                </c:pt>
                <c:pt idx="16">
                  <c:v>4.637872023555075E-16</c:v>
                </c:pt>
                <c:pt idx="17">
                  <c:v>5.0325744271923695E-16</c:v>
                </c:pt>
                <c:pt idx="18">
                  <c:v>5.4331205490641691E-16</c:v>
                </c:pt>
                <c:pt idx="19">
                  <c:v>5.8391047628430299E-16</c:v>
                </c:pt>
                <c:pt idx="20">
                  <c:v>6.2501680042714553E-16</c:v>
                </c:pt>
                <c:pt idx="21">
                  <c:v>6.665990739202627E-16</c:v>
                </c:pt>
                <c:pt idx="22">
                  <c:v>7.0862875280118085E-16</c:v>
                </c:pt>
                <c:pt idx="23">
                  <c:v>7.5108030707701496E-16</c:v>
                </c:pt>
                <c:pt idx="24">
                  <c:v>7.9393098189597402E-16</c:v>
                </c:pt>
                <c:pt idx="25">
                  <c:v>8.3716075751496325E-16</c:v>
                </c:pt>
                <c:pt idx="26">
                  <c:v>8.8075262161712491E-16</c:v>
                </c:pt>
                <c:pt idx="27">
                  <c:v>9.2469345375375006E-16</c:v>
                </c:pt>
                <c:pt idx="28">
                  <c:v>9.6897642489231918E-16</c:v>
                </c:pt>
                <c:pt idx="29">
                  <c:v>1.0136084708431367E-15</c:v>
                </c:pt>
                <c:pt idx="30">
                  <c:v>1.0586472250070716E-15</c:v>
                </c:pt>
                <c:pt idx="31">
                  <c:v>1.0586472250070716E-15</c:v>
                </c:pt>
                <c:pt idx="32">
                  <c:v>1.0586472250070716E-15</c:v>
                </c:pt>
                <c:pt idx="33">
                  <c:v>1.0586472250070716E-15</c:v>
                </c:pt>
                <c:pt idx="34">
                  <c:v>1.0586472250070716E-15</c:v>
                </c:pt>
                <c:pt idx="35">
                  <c:v>1.0586472250070716E-15</c:v>
                </c:pt>
                <c:pt idx="36">
                  <c:v>1.0586472250070716E-15</c:v>
                </c:pt>
                <c:pt idx="37">
                  <c:v>1.0586472250070716E-15</c:v>
                </c:pt>
                <c:pt idx="38">
                  <c:v>1.0586472250070716E-15</c:v>
                </c:pt>
                <c:pt idx="39">
                  <c:v>1.0586472250070716E-15</c:v>
                </c:pt>
                <c:pt idx="40">
                  <c:v>1.0586472250070716E-15</c:v>
                </c:pt>
                <c:pt idx="41">
                  <c:v>1.0586472250070716E-15</c:v>
                </c:pt>
                <c:pt idx="42">
                  <c:v>1.0586472250070716E-15</c:v>
                </c:pt>
                <c:pt idx="43">
                  <c:v>1.0586472250070716E-15</c:v>
                </c:pt>
                <c:pt idx="44">
                  <c:v>1.0586472250070716E-15</c:v>
                </c:pt>
                <c:pt idx="45">
                  <c:v>1.0586472250070716E-15</c:v>
                </c:pt>
                <c:pt idx="46">
                  <c:v>1.0586472250070716E-15</c:v>
                </c:pt>
                <c:pt idx="47">
                  <c:v>1.0586472250070716E-15</c:v>
                </c:pt>
                <c:pt idx="48">
                  <c:v>1.0586472250070716E-15</c:v>
                </c:pt>
                <c:pt idx="49">
                  <c:v>1.0586472250070716E-15</c:v>
                </c:pt>
                <c:pt idx="50">
                  <c:v>1.0586472250070716E-15</c:v>
                </c:pt>
                <c:pt idx="51">
                  <c:v>1.0586472250070716E-15</c:v>
                </c:pt>
                <c:pt idx="52">
                  <c:v>1.0586472250070716E-15</c:v>
                </c:pt>
                <c:pt idx="53">
                  <c:v>1.0586472250070716E-15</c:v>
                </c:pt>
                <c:pt idx="54">
                  <c:v>1.0586472250070716E-15</c:v>
                </c:pt>
                <c:pt idx="55">
                  <c:v>1.0586472250070716E-15</c:v>
                </c:pt>
                <c:pt idx="56">
                  <c:v>1.0586472250070716E-15</c:v>
                </c:pt>
                <c:pt idx="57">
                  <c:v>1.0586472250070716E-15</c:v>
                </c:pt>
                <c:pt idx="58">
                  <c:v>1.0586472250070716E-15</c:v>
                </c:pt>
                <c:pt idx="59">
                  <c:v>1.0586472250070716E-15</c:v>
                </c:pt>
                <c:pt idx="60">
                  <c:v>1.0586472250070716E-15</c:v>
                </c:pt>
                <c:pt idx="61">
                  <c:v>1.0586472250070716E-15</c:v>
                </c:pt>
                <c:pt idx="62">
                  <c:v>1.0586472250070716E-15</c:v>
                </c:pt>
                <c:pt idx="63">
                  <c:v>1.0586472250070716E-15</c:v>
                </c:pt>
                <c:pt idx="64">
                  <c:v>1.0586472250070716E-15</c:v>
                </c:pt>
                <c:pt idx="65">
                  <c:v>1.0586472250070716E-15</c:v>
                </c:pt>
                <c:pt idx="66">
                  <c:v>1.0586472250070716E-15</c:v>
                </c:pt>
                <c:pt idx="67">
                  <c:v>1.0586472250070716E-15</c:v>
                </c:pt>
                <c:pt idx="68">
                  <c:v>1.0586472250070716E-15</c:v>
                </c:pt>
                <c:pt idx="69">
                  <c:v>1.0586472250070716E-15</c:v>
                </c:pt>
                <c:pt idx="70">
                  <c:v>1.0586472250070716E-15</c:v>
                </c:pt>
                <c:pt idx="71">
                  <c:v>1.0586472250070716E-15</c:v>
                </c:pt>
                <c:pt idx="72">
                  <c:v>1.0586472250070716E-15</c:v>
                </c:pt>
                <c:pt idx="73">
                  <c:v>1.0586472250070716E-15</c:v>
                </c:pt>
                <c:pt idx="74">
                  <c:v>1.0586472250070716E-15</c:v>
                </c:pt>
                <c:pt idx="75">
                  <c:v>1.0586472250070716E-15</c:v>
                </c:pt>
                <c:pt idx="76">
                  <c:v>1.0586472250070716E-15</c:v>
                </c:pt>
                <c:pt idx="77">
                  <c:v>1.0586472250070716E-15</c:v>
                </c:pt>
                <c:pt idx="78">
                  <c:v>1.0586472250070716E-15</c:v>
                </c:pt>
                <c:pt idx="79">
                  <c:v>1.0586472250070716E-15</c:v>
                </c:pt>
                <c:pt idx="80">
                  <c:v>1.0586472250070716E-15</c:v>
                </c:pt>
                <c:pt idx="81">
                  <c:v>1.0586472250070716E-15</c:v>
                </c:pt>
                <c:pt idx="82">
                  <c:v>1.0586472250070716E-15</c:v>
                </c:pt>
                <c:pt idx="83">
                  <c:v>1.0586472250070716E-15</c:v>
                </c:pt>
                <c:pt idx="84">
                  <c:v>1.0586472250070716E-15</c:v>
                </c:pt>
                <c:pt idx="85">
                  <c:v>1.0586472250070716E-15</c:v>
                </c:pt>
                <c:pt idx="86">
                  <c:v>1.0586472250070716E-15</c:v>
                </c:pt>
                <c:pt idx="87">
                  <c:v>1.0586472250070716E-15</c:v>
                </c:pt>
                <c:pt idx="88">
                  <c:v>1.0586472250070716E-15</c:v>
                </c:pt>
                <c:pt idx="89">
                  <c:v>1.0586472250070716E-15</c:v>
                </c:pt>
                <c:pt idx="90">
                  <c:v>1.0586472250070716E-15</c:v>
                </c:pt>
                <c:pt idx="91">
                  <c:v>1.0586472250070716E-15</c:v>
                </c:pt>
                <c:pt idx="92">
                  <c:v>1.0586472250070716E-15</c:v>
                </c:pt>
                <c:pt idx="93">
                  <c:v>1.0586472250070716E-15</c:v>
                </c:pt>
                <c:pt idx="94">
                  <c:v>1.0586472250070716E-15</c:v>
                </c:pt>
                <c:pt idx="95">
                  <c:v>1.0586472250070716E-15</c:v>
                </c:pt>
                <c:pt idx="96">
                  <c:v>1.0586472250070716E-15</c:v>
                </c:pt>
                <c:pt idx="97">
                  <c:v>1.0586472250070716E-15</c:v>
                </c:pt>
                <c:pt idx="98">
                  <c:v>1.0586472250070716E-15</c:v>
                </c:pt>
                <c:pt idx="99">
                  <c:v>1.0586472250070716E-15</c:v>
                </c:pt>
                <c:pt idx="100">
                  <c:v>1.0586472250070716E-15</c:v>
                </c:pt>
                <c:pt idx="101">
                  <c:v>1.0586472250070716E-15</c:v>
                </c:pt>
                <c:pt idx="102">
                  <c:v>1.0586472250070716E-15</c:v>
                </c:pt>
                <c:pt idx="103">
                  <c:v>1.0586472250070716E-15</c:v>
                </c:pt>
                <c:pt idx="104">
                  <c:v>1.0586472250070716E-15</c:v>
                </c:pt>
                <c:pt idx="105">
                  <c:v>1.0586472250070716E-15</c:v>
                </c:pt>
                <c:pt idx="106">
                  <c:v>1.0586472250070716E-15</c:v>
                </c:pt>
                <c:pt idx="107">
                  <c:v>1.0586472250070716E-15</c:v>
                </c:pt>
                <c:pt idx="108">
                  <c:v>1.0586472250070716E-15</c:v>
                </c:pt>
                <c:pt idx="109">
                  <c:v>1.0586472250070716E-15</c:v>
                </c:pt>
                <c:pt idx="110">
                  <c:v>1.0586472250070716E-15</c:v>
                </c:pt>
                <c:pt idx="111">
                  <c:v>1.0586472250070716E-15</c:v>
                </c:pt>
                <c:pt idx="112">
                  <c:v>1.0586472250070716E-15</c:v>
                </c:pt>
                <c:pt idx="113">
                  <c:v>1.0586472250070716E-15</c:v>
                </c:pt>
                <c:pt idx="114">
                  <c:v>1.0586472250070716E-15</c:v>
                </c:pt>
                <c:pt idx="115">
                  <c:v>1.0586472250070716E-15</c:v>
                </c:pt>
                <c:pt idx="116">
                  <c:v>1.0586472250070716E-15</c:v>
                </c:pt>
                <c:pt idx="117">
                  <c:v>1.0586472250070716E-15</c:v>
                </c:pt>
                <c:pt idx="118">
                  <c:v>1.0586472250070716E-15</c:v>
                </c:pt>
                <c:pt idx="119">
                  <c:v>1.0586472250070716E-15</c:v>
                </c:pt>
                <c:pt idx="120">
                  <c:v>1.0586472250070716E-15</c:v>
                </c:pt>
                <c:pt idx="121">
                  <c:v>1.0586472250070716E-15</c:v>
                </c:pt>
                <c:pt idx="122">
                  <c:v>1.0586472250070716E-15</c:v>
                </c:pt>
                <c:pt idx="123">
                  <c:v>1.0586472250070716E-15</c:v>
                </c:pt>
                <c:pt idx="124">
                  <c:v>1.0586472250070716E-15</c:v>
                </c:pt>
                <c:pt idx="125">
                  <c:v>1.0586472250070716E-15</c:v>
                </c:pt>
                <c:pt idx="126">
                  <c:v>1.0586472250070716E-15</c:v>
                </c:pt>
                <c:pt idx="127">
                  <c:v>1.0586472250070716E-15</c:v>
                </c:pt>
                <c:pt idx="128">
                  <c:v>1.0586472250070716E-15</c:v>
                </c:pt>
                <c:pt idx="129">
                  <c:v>1.0586472250070716E-15</c:v>
                </c:pt>
                <c:pt idx="130">
                  <c:v>1.0586472250070716E-15</c:v>
                </c:pt>
                <c:pt idx="131">
                  <c:v>1.0586472250070716E-15</c:v>
                </c:pt>
                <c:pt idx="132">
                  <c:v>1.0586472250070716E-15</c:v>
                </c:pt>
                <c:pt idx="133">
                  <c:v>1.0586472250070716E-15</c:v>
                </c:pt>
                <c:pt idx="134">
                  <c:v>1.0586472250070716E-15</c:v>
                </c:pt>
                <c:pt idx="135">
                  <c:v>1.0586472250070716E-15</c:v>
                </c:pt>
                <c:pt idx="136">
                  <c:v>1.0586472250070716E-15</c:v>
                </c:pt>
                <c:pt idx="137">
                  <c:v>1.0586472250070716E-15</c:v>
                </c:pt>
                <c:pt idx="138">
                  <c:v>1.0586472250070716E-15</c:v>
                </c:pt>
                <c:pt idx="139">
                  <c:v>1.0586472250070716E-15</c:v>
                </c:pt>
                <c:pt idx="140">
                  <c:v>1.0586472250070716E-15</c:v>
                </c:pt>
                <c:pt idx="141">
                  <c:v>1.0586472250070716E-15</c:v>
                </c:pt>
                <c:pt idx="142">
                  <c:v>1.0586472250070716E-15</c:v>
                </c:pt>
                <c:pt idx="143">
                  <c:v>1.0586472250070716E-15</c:v>
                </c:pt>
                <c:pt idx="144">
                  <c:v>1.0586472250070716E-15</c:v>
                </c:pt>
                <c:pt idx="145">
                  <c:v>1.0586472250070716E-15</c:v>
                </c:pt>
                <c:pt idx="146">
                  <c:v>1.0586472250070716E-15</c:v>
                </c:pt>
                <c:pt idx="147">
                  <c:v>1.0586472250070716E-15</c:v>
                </c:pt>
                <c:pt idx="148">
                  <c:v>1.0586472250070716E-15</c:v>
                </c:pt>
                <c:pt idx="149">
                  <c:v>1.0586472250070716E-15</c:v>
                </c:pt>
                <c:pt idx="150">
                  <c:v>1.0586472250070716E-15</c:v>
                </c:pt>
                <c:pt idx="151">
                  <c:v>1.0586472250070716E-15</c:v>
                </c:pt>
                <c:pt idx="152">
                  <c:v>1.0586472250070716E-15</c:v>
                </c:pt>
                <c:pt idx="153">
                  <c:v>1.0586472250070716E-15</c:v>
                </c:pt>
                <c:pt idx="154">
                  <c:v>1.0586472250070716E-15</c:v>
                </c:pt>
                <c:pt idx="155">
                  <c:v>1.0586472250070716E-15</c:v>
                </c:pt>
                <c:pt idx="156">
                  <c:v>1.0586472250070716E-15</c:v>
                </c:pt>
                <c:pt idx="157">
                  <c:v>1.0586472250070716E-15</c:v>
                </c:pt>
                <c:pt idx="158">
                  <c:v>1.0586472250070716E-15</c:v>
                </c:pt>
                <c:pt idx="159">
                  <c:v>1.0586472250070716E-15</c:v>
                </c:pt>
                <c:pt idx="160">
                  <c:v>1.0586472250070716E-15</c:v>
                </c:pt>
                <c:pt idx="161">
                  <c:v>1.0586472250070716E-15</c:v>
                </c:pt>
                <c:pt idx="162">
                  <c:v>1.0586472250070716E-15</c:v>
                </c:pt>
                <c:pt idx="163">
                  <c:v>1.0586472250070716E-15</c:v>
                </c:pt>
                <c:pt idx="164">
                  <c:v>1.0586472250070716E-15</c:v>
                </c:pt>
                <c:pt idx="165">
                  <c:v>1.0586472250070716E-15</c:v>
                </c:pt>
                <c:pt idx="166">
                  <c:v>1.0586472250070716E-15</c:v>
                </c:pt>
                <c:pt idx="167">
                  <c:v>1.0586472250070716E-15</c:v>
                </c:pt>
                <c:pt idx="168">
                  <c:v>1.0586472250070716E-15</c:v>
                </c:pt>
                <c:pt idx="169">
                  <c:v>1.0586472250070716E-15</c:v>
                </c:pt>
                <c:pt idx="170">
                  <c:v>1.0586472250070716E-15</c:v>
                </c:pt>
                <c:pt idx="171">
                  <c:v>1.0586472250070716E-15</c:v>
                </c:pt>
                <c:pt idx="172">
                  <c:v>1.0586472250070716E-15</c:v>
                </c:pt>
                <c:pt idx="173">
                  <c:v>1.0586472250070716E-15</c:v>
                </c:pt>
                <c:pt idx="174">
                  <c:v>1.0586472250070716E-15</c:v>
                </c:pt>
                <c:pt idx="175">
                  <c:v>1.0586472250070716E-15</c:v>
                </c:pt>
                <c:pt idx="176">
                  <c:v>1.0586472250070716E-15</c:v>
                </c:pt>
                <c:pt idx="177">
                  <c:v>1.0586472250070716E-15</c:v>
                </c:pt>
                <c:pt idx="178">
                  <c:v>1.0586472250070716E-15</c:v>
                </c:pt>
                <c:pt idx="179">
                  <c:v>1.0586472250070716E-15</c:v>
                </c:pt>
                <c:pt idx="180">
                  <c:v>1.0586472250070716E-15</c:v>
                </c:pt>
                <c:pt idx="181">
                  <c:v>1.0586472250070716E-15</c:v>
                </c:pt>
                <c:pt idx="182">
                  <c:v>1.0586472250070716E-15</c:v>
                </c:pt>
                <c:pt idx="183">
                  <c:v>1.0586472250070716E-15</c:v>
                </c:pt>
                <c:pt idx="184">
                  <c:v>1.0586472250070716E-15</c:v>
                </c:pt>
                <c:pt idx="185">
                  <c:v>1.0586472250070716E-15</c:v>
                </c:pt>
                <c:pt idx="186">
                  <c:v>1.0586472250070716E-15</c:v>
                </c:pt>
                <c:pt idx="187">
                  <c:v>1.0586472250070716E-15</c:v>
                </c:pt>
                <c:pt idx="188">
                  <c:v>1.0586472250070716E-15</c:v>
                </c:pt>
                <c:pt idx="189">
                  <c:v>1.0586472250070716E-15</c:v>
                </c:pt>
                <c:pt idx="190">
                  <c:v>1.0586472250070716E-15</c:v>
                </c:pt>
                <c:pt idx="191">
                  <c:v>1.0586472250070716E-15</c:v>
                </c:pt>
                <c:pt idx="192">
                  <c:v>1.0586472250070716E-15</c:v>
                </c:pt>
                <c:pt idx="193">
                  <c:v>1.0586472250070716E-15</c:v>
                </c:pt>
                <c:pt idx="194">
                  <c:v>1.0586472250070716E-15</c:v>
                </c:pt>
                <c:pt idx="195">
                  <c:v>1.0586472250070716E-15</c:v>
                </c:pt>
                <c:pt idx="196">
                  <c:v>1.0586472250070716E-15</c:v>
                </c:pt>
                <c:pt idx="197">
                  <c:v>1.0586472250070716E-15</c:v>
                </c:pt>
                <c:pt idx="198">
                  <c:v>1.0586472250070716E-15</c:v>
                </c:pt>
                <c:pt idx="199">
                  <c:v>1.0586472250070716E-15</c:v>
                </c:pt>
                <c:pt idx="200">
                  <c:v>1.0586472250070716E-15</c:v>
                </c:pt>
                <c:pt idx="201">
                  <c:v>1.0586472250070716E-15</c:v>
                </c:pt>
                <c:pt idx="202">
                  <c:v>1.0586472250070716E-15</c:v>
                </c:pt>
                <c:pt idx="203">
                  <c:v>1.0586472250070716E-15</c:v>
                </c:pt>
                <c:pt idx="204">
                  <c:v>1.0586472250070716E-15</c:v>
                </c:pt>
                <c:pt idx="205">
                  <c:v>1.0586472250070716E-15</c:v>
                </c:pt>
                <c:pt idx="206">
                  <c:v>1.0586472250070716E-15</c:v>
                </c:pt>
                <c:pt idx="207">
                  <c:v>1.0586472250070716E-15</c:v>
                </c:pt>
                <c:pt idx="208">
                  <c:v>1.0586472250070716E-15</c:v>
                </c:pt>
                <c:pt idx="209">
                  <c:v>1.0586472250070716E-15</c:v>
                </c:pt>
                <c:pt idx="210">
                  <c:v>1.0586472250070716E-15</c:v>
                </c:pt>
                <c:pt idx="211">
                  <c:v>1.0586472250070716E-15</c:v>
                </c:pt>
                <c:pt idx="212">
                  <c:v>1.0586472250070716E-15</c:v>
                </c:pt>
                <c:pt idx="213">
                  <c:v>1.0586472250070716E-15</c:v>
                </c:pt>
                <c:pt idx="214">
                  <c:v>1.0586472250070716E-15</c:v>
                </c:pt>
                <c:pt idx="215">
                  <c:v>1.0586472250070716E-15</c:v>
                </c:pt>
                <c:pt idx="216">
                  <c:v>1.0586472250070716E-15</c:v>
                </c:pt>
                <c:pt idx="217">
                  <c:v>1.0586472250070716E-15</c:v>
                </c:pt>
                <c:pt idx="218">
                  <c:v>1.0586472250070716E-15</c:v>
                </c:pt>
                <c:pt idx="219">
                  <c:v>1.0586472250070716E-15</c:v>
                </c:pt>
                <c:pt idx="220">
                  <c:v>1.0586472250070716E-15</c:v>
                </c:pt>
                <c:pt idx="221">
                  <c:v>1.0586472250070716E-15</c:v>
                </c:pt>
                <c:pt idx="222">
                  <c:v>1.0586472250070716E-15</c:v>
                </c:pt>
                <c:pt idx="223">
                  <c:v>1.0586472250070716E-15</c:v>
                </c:pt>
                <c:pt idx="224">
                  <c:v>1.0586472250070716E-15</c:v>
                </c:pt>
                <c:pt idx="225">
                  <c:v>1.0586472250070716E-15</c:v>
                </c:pt>
                <c:pt idx="226">
                  <c:v>1.0586472250070716E-15</c:v>
                </c:pt>
                <c:pt idx="227">
                  <c:v>1.0586472250070716E-15</c:v>
                </c:pt>
                <c:pt idx="228">
                  <c:v>1.0586472250070716E-15</c:v>
                </c:pt>
                <c:pt idx="229">
                  <c:v>1.0586472250070716E-15</c:v>
                </c:pt>
              </c:numCache>
            </c:numRef>
          </c:yVal>
          <c:smooth val="1"/>
        </c:ser>
        <c:ser>
          <c:idx val="1"/>
          <c:order val="2"/>
          <c:tx>
            <c:v>Burst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Calculations!$N$10</c:f>
              <c:numCache>
                <c:formatCode>0.00</c:formatCode>
                <c:ptCount val="1"/>
                <c:pt idx="0">
                  <c:v>47.441050008873276</c:v>
                </c:pt>
              </c:numCache>
            </c:numRef>
          </c:xVal>
          <c:yVal>
            <c:numRef>
              <c:f>Calculations!$N$11</c:f>
              <c:numCache>
                <c:formatCode>0.00</c:formatCode>
                <c:ptCount val="1"/>
                <c:pt idx="0">
                  <c:v>1.0586472250070716E-15</c:v>
                </c:pt>
              </c:numCache>
            </c:numRef>
          </c:yVal>
          <c:smooth val="1"/>
        </c:ser>
        <c:ser>
          <c:idx val="3"/>
          <c:order val="3"/>
          <c:tx>
            <c:v>Burst Diameter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Calculations!$V$3:$V$23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Calculations!$W$3:$W$23</c:f>
              <c:numCache>
                <c:formatCode>0.00</c:formatCode>
                <c:ptCount val="21"/>
                <c:pt idx="0">
                  <c:v>1.0586472250070716E-15</c:v>
                </c:pt>
                <c:pt idx="1">
                  <c:v>1.0586472250070716E-15</c:v>
                </c:pt>
                <c:pt idx="2">
                  <c:v>1.0586472250070716E-15</c:v>
                </c:pt>
                <c:pt idx="3">
                  <c:v>1.0586472250070716E-15</c:v>
                </c:pt>
                <c:pt idx="4">
                  <c:v>1.0586472250070716E-15</c:v>
                </c:pt>
                <c:pt idx="5">
                  <c:v>1.0586472250070716E-15</c:v>
                </c:pt>
                <c:pt idx="6">
                  <c:v>1.0586472250070716E-15</c:v>
                </c:pt>
                <c:pt idx="7">
                  <c:v>1.0586472250070716E-15</c:v>
                </c:pt>
                <c:pt idx="8">
                  <c:v>1.0586472250070716E-15</c:v>
                </c:pt>
                <c:pt idx="9">
                  <c:v>1.0586472250070716E-15</c:v>
                </c:pt>
                <c:pt idx="10">
                  <c:v>1.0586472250070716E-15</c:v>
                </c:pt>
                <c:pt idx="11">
                  <c:v>1.0586472250070716E-15</c:v>
                </c:pt>
                <c:pt idx="12">
                  <c:v>1.0586472250070716E-15</c:v>
                </c:pt>
                <c:pt idx="13">
                  <c:v>1.0586472250070716E-15</c:v>
                </c:pt>
                <c:pt idx="14">
                  <c:v>1.0586472250070716E-15</c:v>
                </c:pt>
                <c:pt idx="15">
                  <c:v>1.0586472250070716E-15</c:v>
                </c:pt>
                <c:pt idx="16">
                  <c:v>1.0586472250070716E-15</c:v>
                </c:pt>
                <c:pt idx="17">
                  <c:v>1.0586472250070716E-15</c:v>
                </c:pt>
                <c:pt idx="18">
                  <c:v>1.0586472250070716E-15</c:v>
                </c:pt>
                <c:pt idx="19">
                  <c:v>1.0586472250070716E-15</c:v>
                </c:pt>
                <c:pt idx="20">
                  <c:v>1.0586472250070716E-15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Calculations!$V$3:$V$23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Calculations!$X$3:$X$23</c:f>
              <c:numCache>
                <c:formatCode>0.00</c:formatCode>
                <c:ptCount val="21"/>
                <c:pt idx="0">
                  <c:v>1.0586472250070716E-15</c:v>
                </c:pt>
                <c:pt idx="1">
                  <c:v>1.0586472250070716E-15</c:v>
                </c:pt>
                <c:pt idx="2">
                  <c:v>1.0586472250070716E-15</c:v>
                </c:pt>
                <c:pt idx="3">
                  <c:v>1.0586472250070716E-15</c:v>
                </c:pt>
                <c:pt idx="4">
                  <c:v>1.0586472250070716E-15</c:v>
                </c:pt>
                <c:pt idx="5">
                  <c:v>1.0586472250070716E-15</c:v>
                </c:pt>
                <c:pt idx="6">
                  <c:v>1.0586472250070716E-15</c:v>
                </c:pt>
                <c:pt idx="7">
                  <c:v>1.0586472250070716E-15</c:v>
                </c:pt>
                <c:pt idx="8">
                  <c:v>1.0586472250070716E-15</c:v>
                </c:pt>
                <c:pt idx="9">
                  <c:v>1.0586472250070716E-15</c:v>
                </c:pt>
                <c:pt idx="10">
                  <c:v>1.0586472250070716E-15</c:v>
                </c:pt>
                <c:pt idx="11">
                  <c:v>1.0586472250070716E-15</c:v>
                </c:pt>
                <c:pt idx="12">
                  <c:v>1.0586472250070716E-15</c:v>
                </c:pt>
                <c:pt idx="13">
                  <c:v>1.0586472250070716E-15</c:v>
                </c:pt>
                <c:pt idx="14">
                  <c:v>1.0586472250070716E-15</c:v>
                </c:pt>
                <c:pt idx="15">
                  <c:v>1.0586472250070716E-15</c:v>
                </c:pt>
                <c:pt idx="16">
                  <c:v>1.0586472250070716E-15</c:v>
                </c:pt>
                <c:pt idx="17">
                  <c:v>1.0586472250070716E-15</c:v>
                </c:pt>
                <c:pt idx="18">
                  <c:v>1.0586472250070716E-15</c:v>
                </c:pt>
                <c:pt idx="19">
                  <c:v>1.0586472250070716E-15</c:v>
                </c:pt>
                <c:pt idx="20">
                  <c:v>1.0586472250070716E-15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814720"/>
        <c:axId val="86816640"/>
      </c:scatterChart>
      <c:valAx>
        <c:axId val="86814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GB" sz="1600"/>
                  <a:t>Downrange Carry [metres]</a:t>
                </a:r>
              </a:p>
            </c:rich>
          </c:tx>
          <c:layout>
            <c:manualLayout>
              <c:xMode val="edge"/>
              <c:yMode val="edge"/>
              <c:x val="0.16338018961752976"/>
              <c:y val="0.7852573601036154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816640"/>
        <c:crosses val="autoZero"/>
        <c:crossBetween val="midCat"/>
        <c:majorUnit val="20"/>
        <c:minorUnit val="10"/>
      </c:valAx>
      <c:valAx>
        <c:axId val="8681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GB" sz="1600"/>
                  <a:t>Crossrange Carry [metres]</a:t>
                </a:r>
              </a:p>
            </c:rich>
          </c:tx>
          <c:layout>
            <c:manualLayout>
              <c:xMode val="edge"/>
              <c:yMode val="edge"/>
              <c:x val="2.609338926825884E-2"/>
              <c:y val="0.220707761702268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6814720"/>
        <c:crosses val="autoZero"/>
        <c:crossBetween val="midCat"/>
        <c:majorUnit val="20"/>
        <c:minorUnit val="10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</c:legendEntry>
      <c:legendEntry>
        <c:idx val="4"/>
        <c:delete val="1"/>
      </c:legendEntry>
      <c:layout>
        <c:manualLayout>
          <c:xMode val="edge"/>
          <c:yMode val="edge"/>
          <c:x val="0.37148650086926893"/>
          <c:y val="0.85760524473815969"/>
          <c:w val="0.59280339238341351"/>
          <c:h val="0.11043518736511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 sz="16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Trajectory</a:t>
            </a:r>
            <a:endParaRPr lang="en-GB" sz="1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endParaRP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GB"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(not to scale)</a:t>
            </a:r>
          </a:p>
        </c:rich>
      </c:tx>
      <c:layout>
        <c:manualLayout>
          <c:xMode val="edge"/>
          <c:yMode val="edge"/>
          <c:x val="0.37674913944488436"/>
          <c:y val="5.37266289398216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665777844984598E-2"/>
          <c:y val="0.15440003961768931"/>
          <c:w val="0.73715433441687062"/>
          <c:h val="0.65380802528328896"/>
        </c:manualLayout>
      </c:layout>
      <c:scatterChart>
        <c:scatterStyle val="smoothMarker"/>
        <c:varyColors val="0"/>
        <c:ser>
          <c:idx val="0"/>
          <c:order val="0"/>
          <c:tx>
            <c:v>Trajectory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Calculations!$M$30:$M$259</c:f>
              <c:numCache>
                <c:formatCode>General</c:formatCode>
                <c:ptCount val="230"/>
                <c:pt idx="0">
                  <c:v>0</c:v>
                </c:pt>
                <c:pt idx="1">
                  <c:v>6.3245997626989912</c:v>
                </c:pt>
                <c:pt idx="2">
                  <c:v>11.619564126399762</c:v>
                </c:pt>
                <c:pt idx="3">
                  <c:v>16.144517919385287</c:v>
                </c:pt>
                <c:pt idx="4">
                  <c:v>20.067523330333977</c:v>
                </c:pt>
                <c:pt idx="5">
                  <c:v>23.504432133669386</c:v>
                </c:pt>
                <c:pt idx="6">
                  <c:v>26.538852016681115</c:v>
                </c:pt>
                <c:pt idx="7">
                  <c:v>29.233272560405418</c:v>
                </c:pt>
                <c:pt idx="8">
                  <c:v>31.635711124181505</c:v>
                </c:pt>
                <c:pt idx="9">
                  <c:v>33.783902476224988</c:v>
                </c:pt>
                <c:pt idx="10">
                  <c:v>35.708056635391245</c:v>
                </c:pt>
                <c:pt idx="11">
                  <c:v>37.432739918829398</c:v>
                </c:pt>
                <c:pt idx="12">
                  <c:v>38.978196782023382</c:v>
                </c:pt>
                <c:pt idx="13">
                  <c:v>40.361302585409547</c:v>
                </c:pt>
                <c:pt idx="14">
                  <c:v>41.596265513492845</c:v>
                </c:pt>
                <c:pt idx="15">
                  <c:v>42.695153554157471</c:v>
                </c:pt>
                <c:pt idx="16">
                  <c:v>43.668296612971709</c:v>
                </c:pt>
                <c:pt idx="17">
                  <c:v>44.524597542535446</c:v>
                </c:pt>
                <c:pt idx="18">
                  <c:v>45.271775264807516</c:v>
                </c:pt>
                <c:pt idx="19">
                  <c:v>45.916556036222531</c:v>
                </c:pt>
                <c:pt idx="20">
                  <c:v>46.46482390849188</c:v>
                </c:pt>
                <c:pt idx="21">
                  <c:v>46.921737695700514</c:v>
                </c:pt>
                <c:pt idx="22">
                  <c:v>47.291818603068705</c:v>
                </c:pt>
                <c:pt idx="23">
                  <c:v>47.579009419951589</c:v>
                </c:pt>
                <c:pt idx="24">
                  <c:v>47.786701786561039</c:v>
                </c:pt>
                <c:pt idx="25">
                  <c:v>47.917720306202668</c:v>
                </c:pt>
                <c:pt idx="26">
                  <c:v>47.974235392591467</c:v>
                </c:pt>
                <c:pt idx="27">
                  <c:v>47.957532391373427</c:v>
                </c:pt>
                <c:pt idx="28">
                  <c:v>47.86742082814272</c:v>
                </c:pt>
                <c:pt idx="29">
                  <c:v>47.700436342755438</c:v>
                </c:pt>
                <c:pt idx="30">
                  <c:v>47.441050008873276</c:v>
                </c:pt>
                <c:pt idx="31">
                  <c:v>47.441050008873276</c:v>
                </c:pt>
                <c:pt idx="32">
                  <c:v>47.441050008873276</c:v>
                </c:pt>
                <c:pt idx="33">
                  <c:v>47.441050008873276</c:v>
                </c:pt>
                <c:pt idx="34">
                  <c:v>47.441050008873276</c:v>
                </c:pt>
                <c:pt idx="35">
                  <c:v>47.441050008873276</c:v>
                </c:pt>
                <c:pt idx="36">
                  <c:v>47.441050008873276</c:v>
                </c:pt>
                <c:pt idx="37">
                  <c:v>47.441050008873276</c:v>
                </c:pt>
                <c:pt idx="38">
                  <c:v>47.441050008873276</c:v>
                </c:pt>
                <c:pt idx="39">
                  <c:v>47.441050008873276</c:v>
                </c:pt>
                <c:pt idx="40">
                  <c:v>47.441050008873276</c:v>
                </c:pt>
                <c:pt idx="41">
                  <c:v>47.441050008873276</c:v>
                </c:pt>
                <c:pt idx="42">
                  <c:v>47.441050008873276</c:v>
                </c:pt>
                <c:pt idx="43">
                  <c:v>47.441050008873276</c:v>
                </c:pt>
                <c:pt idx="44">
                  <c:v>47.441050008873276</c:v>
                </c:pt>
                <c:pt idx="45">
                  <c:v>47.441050008873276</c:v>
                </c:pt>
                <c:pt idx="46">
                  <c:v>47.441050008873276</c:v>
                </c:pt>
                <c:pt idx="47">
                  <c:v>47.441050008873276</c:v>
                </c:pt>
                <c:pt idx="48">
                  <c:v>47.441050008873276</c:v>
                </c:pt>
                <c:pt idx="49">
                  <c:v>47.441050008873276</c:v>
                </c:pt>
                <c:pt idx="50">
                  <c:v>47.441050008873276</c:v>
                </c:pt>
                <c:pt idx="51">
                  <c:v>47.441050008873276</c:v>
                </c:pt>
                <c:pt idx="52">
                  <c:v>47.441050008873276</c:v>
                </c:pt>
                <c:pt idx="53">
                  <c:v>47.441050008873276</c:v>
                </c:pt>
                <c:pt idx="54">
                  <c:v>47.441050008873276</c:v>
                </c:pt>
                <c:pt idx="55">
                  <c:v>47.441050008873276</c:v>
                </c:pt>
                <c:pt idx="56">
                  <c:v>47.441050008873276</c:v>
                </c:pt>
                <c:pt idx="57">
                  <c:v>47.441050008873276</c:v>
                </c:pt>
                <c:pt idx="58">
                  <c:v>47.441050008873276</c:v>
                </c:pt>
                <c:pt idx="59">
                  <c:v>47.441050008873276</c:v>
                </c:pt>
                <c:pt idx="60">
                  <c:v>47.441050008873276</c:v>
                </c:pt>
                <c:pt idx="61">
                  <c:v>47.441050008873276</c:v>
                </c:pt>
                <c:pt idx="62">
                  <c:v>47.441050008873276</c:v>
                </c:pt>
                <c:pt idx="63">
                  <c:v>47.441050008873276</c:v>
                </c:pt>
                <c:pt idx="64">
                  <c:v>47.441050008873276</c:v>
                </c:pt>
                <c:pt idx="65">
                  <c:v>47.441050008873276</c:v>
                </c:pt>
                <c:pt idx="66">
                  <c:v>47.441050008873276</c:v>
                </c:pt>
                <c:pt idx="67">
                  <c:v>47.441050008873276</c:v>
                </c:pt>
                <c:pt idx="68">
                  <c:v>47.441050008873276</c:v>
                </c:pt>
                <c:pt idx="69">
                  <c:v>47.441050008873276</c:v>
                </c:pt>
                <c:pt idx="70">
                  <c:v>47.441050008873276</c:v>
                </c:pt>
                <c:pt idx="71">
                  <c:v>47.441050008873276</c:v>
                </c:pt>
                <c:pt idx="72">
                  <c:v>47.441050008873276</c:v>
                </c:pt>
                <c:pt idx="73">
                  <c:v>47.441050008873276</c:v>
                </c:pt>
                <c:pt idx="74">
                  <c:v>47.441050008873276</c:v>
                </c:pt>
                <c:pt idx="75">
                  <c:v>47.441050008873276</c:v>
                </c:pt>
                <c:pt idx="76">
                  <c:v>47.441050008873276</c:v>
                </c:pt>
                <c:pt idx="77">
                  <c:v>47.441050008873276</c:v>
                </c:pt>
                <c:pt idx="78">
                  <c:v>47.441050008873276</c:v>
                </c:pt>
                <c:pt idx="79">
                  <c:v>47.441050008873276</c:v>
                </c:pt>
                <c:pt idx="80">
                  <c:v>47.441050008873276</c:v>
                </c:pt>
                <c:pt idx="81">
                  <c:v>47.441050008873276</c:v>
                </c:pt>
                <c:pt idx="82">
                  <c:v>47.441050008873276</c:v>
                </c:pt>
                <c:pt idx="83">
                  <c:v>47.441050008873276</c:v>
                </c:pt>
                <c:pt idx="84">
                  <c:v>47.441050008873276</c:v>
                </c:pt>
                <c:pt idx="85">
                  <c:v>47.441050008873276</c:v>
                </c:pt>
                <c:pt idx="86">
                  <c:v>47.441050008873276</c:v>
                </c:pt>
                <c:pt idx="87">
                  <c:v>47.441050008873276</c:v>
                </c:pt>
                <c:pt idx="88">
                  <c:v>47.441050008873276</c:v>
                </c:pt>
                <c:pt idx="89">
                  <c:v>47.441050008873276</c:v>
                </c:pt>
                <c:pt idx="90">
                  <c:v>47.441050008873276</c:v>
                </c:pt>
                <c:pt idx="91">
                  <c:v>47.441050008873276</c:v>
                </c:pt>
                <c:pt idx="92">
                  <c:v>47.441050008873276</c:v>
                </c:pt>
                <c:pt idx="93">
                  <c:v>47.441050008873276</c:v>
                </c:pt>
                <c:pt idx="94">
                  <c:v>47.441050008873276</c:v>
                </c:pt>
                <c:pt idx="95">
                  <c:v>47.441050008873276</c:v>
                </c:pt>
                <c:pt idx="96">
                  <c:v>47.441050008873276</c:v>
                </c:pt>
                <c:pt idx="97">
                  <c:v>47.441050008873276</c:v>
                </c:pt>
                <c:pt idx="98">
                  <c:v>47.441050008873276</c:v>
                </c:pt>
                <c:pt idx="99">
                  <c:v>47.441050008873276</c:v>
                </c:pt>
                <c:pt idx="100">
                  <c:v>47.441050008873276</c:v>
                </c:pt>
                <c:pt idx="101">
                  <c:v>47.441050008873276</c:v>
                </c:pt>
                <c:pt idx="102">
                  <c:v>47.441050008873276</c:v>
                </c:pt>
                <c:pt idx="103">
                  <c:v>47.441050008873276</c:v>
                </c:pt>
                <c:pt idx="104">
                  <c:v>47.441050008873276</c:v>
                </c:pt>
                <c:pt idx="105">
                  <c:v>47.441050008873276</c:v>
                </c:pt>
                <c:pt idx="106">
                  <c:v>47.441050008873276</c:v>
                </c:pt>
                <c:pt idx="107">
                  <c:v>47.441050008873276</c:v>
                </c:pt>
                <c:pt idx="108">
                  <c:v>47.441050008873276</c:v>
                </c:pt>
                <c:pt idx="109">
                  <c:v>47.441050008873276</c:v>
                </c:pt>
                <c:pt idx="110">
                  <c:v>47.441050008873276</c:v>
                </c:pt>
                <c:pt idx="111">
                  <c:v>47.441050008873276</c:v>
                </c:pt>
                <c:pt idx="112">
                  <c:v>47.441050008873276</c:v>
                </c:pt>
                <c:pt idx="113">
                  <c:v>47.441050008873276</c:v>
                </c:pt>
                <c:pt idx="114">
                  <c:v>47.441050008873276</c:v>
                </c:pt>
                <c:pt idx="115">
                  <c:v>47.441050008873276</c:v>
                </c:pt>
                <c:pt idx="116">
                  <c:v>47.441050008873276</c:v>
                </c:pt>
                <c:pt idx="117">
                  <c:v>47.441050008873276</c:v>
                </c:pt>
                <c:pt idx="118">
                  <c:v>47.441050008873276</c:v>
                </c:pt>
                <c:pt idx="119">
                  <c:v>47.441050008873276</c:v>
                </c:pt>
                <c:pt idx="120">
                  <c:v>47.441050008873276</c:v>
                </c:pt>
                <c:pt idx="121">
                  <c:v>47.441050008873276</c:v>
                </c:pt>
                <c:pt idx="122">
                  <c:v>47.441050008873276</c:v>
                </c:pt>
                <c:pt idx="123">
                  <c:v>47.441050008873276</c:v>
                </c:pt>
                <c:pt idx="124">
                  <c:v>47.441050008873276</c:v>
                </c:pt>
                <c:pt idx="125">
                  <c:v>47.441050008873276</c:v>
                </c:pt>
                <c:pt idx="126">
                  <c:v>47.441050008873276</c:v>
                </c:pt>
                <c:pt idx="127">
                  <c:v>47.441050008873276</c:v>
                </c:pt>
                <c:pt idx="128">
                  <c:v>47.441050008873276</c:v>
                </c:pt>
                <c:pt idx="129">
                  <c:v>47.441050008873276</c:v>
                </c:pt>
                <c:pt idx="130">
                  <c:v>47.441050008873276</c:v>
                </c:pt>
                <c:pt idx="131">
                  <c:v>47.441050008873276</c:v>
                </c:pt>
                <c:pt idx="132">
                  <c:v>47.441050008873276</c:v>
                </c:pt>
                <c:pt idx="133">
                  <c:v>47.441050008873276</c:v>
                </c:pt>
                <c:pt idx="134">
                  <c:v>47.441050008873276</c:v>
                </c:pt>
                <c:pt idx="135">
                  <c:v>47.441050008873276</c:v>
                </c:pt>
                <c:pt idx="136">
                  <c:v>47.441050008873276</c:v>
                </c:pt>
                <c:pt idx="137">
                  <c:v>47.441050008873276</c:v>
                </c:pt>
                <c:pt idx="138">
                  <c:v>47.441050008873276</c:v>
                </c:pt>
                <c:pt idx="139">
                  <c:v>47.441050008873276</c:v>
                </c:pt>
                <c:pt idx="140">
                  <c:v>47.441050008873276</c:v>
                </c:pt>
                <c:pt idx="141">
                  <c:v>47.441050008873276</c:v>
                </c:pt>
                <c:pt idx="142">
                  <c:v>47.441050008873276</c:v>
                </c:pt>
                <c:pt idx="143">
                  <c:v>47.441050008873276</c:v>
                </c:pt>
                <c:pt idx="144">
                  <c:v>47.441050008873276</c:v>
                </c:pt>
                <c:pt idx="145">
                  <c:v>47.441050008873276</c:v>
                </c:pt>
                <c:pt idx="146">
                  <c:v>47.441050008873276</c:v>
                </c:pt>
                <c:pt idx="147">
                  <c:v>47.441050008873276</c:v>
                </c:pt>
                <c:pt idx="148">
                  <c:v>47.441050008873276</c:v>
                </c:pt>
                <c:pt idx="149">
                  <c:v>47.441050008873276</c:v>
                </c:pt>
                <c:pt idx="150">
                  <c:v>47.441050008873276</c:v>
                </c:pt>
                <c:pt idx="151">
                  <c:v>47.441050008873276</c:v>
                </c:pt>
                <c:pt idx="152">
                  <c:v>47.441050008873276</c:v>
                </c:pt>
                <c:pt idx="153">
                  <c:v>47.441050008873276</c:v>
                </c:pt>
                <c:pt idx="154">
                  <c:v>47.441050008873276</c:v>
                </c:pt>
                <c:pt idx="155">
                  <c:v>47.441050008873276</c:v>
                </c:pt>
                <c:pt idx="156">
                  <c:v>47.441050008873276</c:v>
                </c:pt>
                <c:pt idx="157">
                  <c:v>47.441050008873276</c:v>
                </c:pt>
                <c:pt idx="158">
                  <c:v>47.441050008873276</c:v>
                </c:pt>
                <c:pt idx="159">
                  <c:v>47.441050008873276</c:v>
                </c:pt>
                <c:pt idx="160">
                  <c:v>47.441050008873276</c:v>
                </c:pt>
                <c:pt idx="161">
                  <c:v>47.441050008873276</c:v>
                </c:pt>
                <c:pt idx="162">
                  <c:v>47.441050008873276</c:v>
                </c:pt>
                <c:pt idx="163">
                  <c:v>47.441050008873276</c:v>
                </c:pt>
                <c:pt idx="164">
                  <c:v>47.441050008873276</c:v>
                </c:pt>
                <c:pt idx="165">
                  <c:v>47.441050008873276</c:v>
                </c:pt>
                <c:pt idx="166">
                  <c:v>47.441050008873276</c:v>
                </c:pt>
                <c:pt idx="167">
                  <c:v>47.441050008873276</c:v>
                </c:pt>
                <c:pt idx="168">
                  <c:v>47.441050008873276</c:v>
                </c:pt>
                <c:pt idx="169">
                  <c:v>47.441050008873276</c:v>
                </c:pt>
                <c:pt idx="170">
                  <c:v>47.441050008873276</c:v>
                </c:pt>
                <c:pt idx="171">
                  <c:v>47.441050008873276</c:v>
                </c:pt>
                <c:pt idx="172">
                  <c:v>47.441050008873276</c:v>
                </c:pt>
                <c:pt idx="173">
                  <c:v>47.441050008873276</c:v>
                </c:pt>
                <c:pt idx="174">
                  <c:v>47.441050008873276</c:v>
                </c:pt>
                <c:pt idx="175">
                  <c:v>47.441050008873276</c:v>
                </c:pt>
                <c:pt idx="176">
                  <c:v>47.441050008873276</c:v>
                </c:pt>
                <c:pt idx="177">
                  <c:v>47.441050008873276</c:v>
                </c:pt>
                <c:pt idx="178">
                  <c:v>47.441050008873276</c:v>
                </c:pt>
                <c:pt idx="179">
                  <c:v>47.441050008873276</c:v>
                </c:pt>
                <c:pt idx="180">
                  <c:v>47.441050008873276</c:v>
                </c:pt>
                <c:pt idx="181">
                  <c:v>47.441050008873276</c:v>
                </c:pt>
                <c:pt idx="182">
                  <c:v>47.441050008873276</c:v>
                </c:pt>
                <c:pt idx="183">
                  <c:v>47.441050008873276</c:v>
                </c:pt>
                <c:pt idx="184">
                  <c:v>47.441050008873276</c:v>
                </c:pt>
                <c:pt idx="185">
                  <c:v>47.441050008873276</c:v>
                </c:pt>
                <c:pt idx="186">
                  <c:v>47.441050008873276</c:v>
                </c:pt>
                <c:pt idx="187">
                  <c:v>47.441050008873276</c:v>
                </c:pt>
                <c:pt idx="188">
                  <c:v>47.441050008873276</c:v>
                </c:pt>
                <c:pt idx="189">
                  <c:v>47.441050008873276</c:v>
                </c:pt>
                <c:pt idx="190">
                  <c:v>47.441050008873276</c:v>
                </c:pt>
                <c:pt idx="191">
                  <c:v>47.441050008873276</c:v>
                </c:pt>
                <c:pt idx="192">
                  <c:v>47.441050008873276</c:v>
                </c:pt>
                <c:pt idx="193">
                  <c:v>47.441050008873276</c:v>
                </c:pt>
                <c:pt idx="194">
                  <c:v>47.441050008873276</c:v>
                </c:pt>
                <c:pt idx="195">
                  <c:v>47.441050008873276</c:v>
                </c:pt>
                <c:pt idx="196">
                  <c:v>47.441050008873276</c:v>
                </c:pt>
                <c:pt idx="197">
                  <c:v>47.441050008873276</c:v>
                </c:pt>
                <c:pt idx="198">
                  <c:v>47.441050008873276</c:v>
                </c:pt>
                <c:pt idx="199">
                  <c:v>47.441050008873276</c:v>
                </c:pt>
                <c:pt idx="200">
                  <c:v>47.441050008873276</c:v>
                </c:pt>
                <c:pt idx="201">
                  <c:v>47.441050008873276</c:v>
                </c:pt>
                <c:pt idx="202">
                  <c:v>47.441050008873276</c:v>
                </c:pt>
                <c:pt idx="203">
                  <c:v>47.441050008873276</c:v>
                </c:pt>
                <c:pt idx="204">
                  <c:v>47.441050008873276</c:v>
                </c:pt>
                <c:pt idx="205">
                  <c:v>47.441050008873276</c:v>
                </c:pt>
                <c:pt idx="206">
                  <c:v>47.441050008873276</c:v>
                </c:pt>
                <c:pt idx="207">
                  <c:v>47.441050008873276</c:v>
                </c:pt>
                <c:pt idx="208">
                  <c:v>47.441050008873276</c:v>
                </c:pt>
                <c:pt idx="209">
                  <c:v>47.441050008873276</c:v>
                </c:pt>
                <c:pt idx="210">
                  <c:v>47.441050008873276</c:v>
                </c:pt>
                <c:pt idx="211">
                  <c:v>47.441050008873276</c:v>
                </c:pt>
                <c:pt idx="212">
                  <c:v>47.441050008873276</c:v>
                </c:pt>
                <c:pt idx="213">
                  <c:v>47.441050008873276</c:v>
                </c:pt>
                <c:pt idx="214">
                  <c:v>47.441050008873276</c:v>
                </c:pt>
                <c:pt idx="215">
                  <c:v>47.441050008873276</c:v>
                </c:pt>
                <c:pt idx="216">
                  <c:v>47.441050008873276</c:v>
                </c:pt>
                <c:pt idx="217">
                  <c:v>47.441050008873276</c:v>
                </c:pt>
                <c:pt idx="218">
                  <c:v>47.441050008873276</c:v>
                </c:pt>
                <c:pt idx="219">
                  <c:v>47.441050008873276</c:v>
                </c:pt>
                <c:pt idx="220">
                  <c:v>47.441050008873276</c:v>
                </c:pt>
                <c:pt idx="221">
                  <c:v>47.441050008873276</c:v>
                </c:pt>
                <c:pt idx="222">
                  <c:v>47.441050008873276</c:v>
                </c:pt>
                <c:pt idx="223">
                  <c:v>47.441050008873276</c:v>
                </c:pt>
                <c:pt idx="224">
                  <c:v>47.441050008873276</c:v>
                </c:pt>
                <c:pt idx="225">
                  <c:v>47.441050008873276</c:v>
                </c:pt>
                <c:pt idx="226">
                  <c:v>47.441050008873276</c:v>
                </c:pt>
                <c:pt idx="227">
                  <c:v>47.441050008873276</c:v>
                </c:pt>
                <c:pt idx="228">
                  <c:v>47.441050008873276</c:v>
                </c:pt>
                <c:pt idx="229">
                  <c:v>47.441050008873276</c:v>
                </c:pt>
              </c:numCache>
            </c:numRef>
          </c:xVal>
          <c:yVal>
            <c:numRef>
              <c:f>Calculations!$P$30:$P$259</c:f>
              <c:numCache>
                <c:formatCode>General</c:formatCode>
                <c:ptCount val="230"/>
                <c:pt idx="0">
                  <c:v>140</c:v>
                </c:pt>
                <c:pt idx="1">
                  <c:v>136.2105075107909</c:v>
                </c:pt>
                <c:pt idx="2">
                  <c:v>132.90456234593631</c:v>
                </c:pt>
                <c:pt idx="3">
                  <c:v>129.94886309114372</c:v>
                </c:pt>
                <c:pt idx="4">
                  <c:v>127.2576367796062</c:v>
                </c:pt>
                <c:pt idx="5">
                  <c:v>124.77222309598358</c:v>
                </c:pt>
                <c:pt idx="6">
                  <c:v>122.45073014411001</c:v>
                </c:pt>
                <c:pt idx="7">
                  <c:v>120.26228001716075</c:v>
                </c:pt>
                <c:pt idx="8">
                  <c:v>118.18357932356599</c:v>
                </c:pt>
                <c:pt idx="9">
                  <c:v>116.19676416976743</c:v>
                </c:pt>
                <c:pt idx="10">
                  <c:v>114.28798823558003</c:v>
                </c:pt>
                <c:pt idx="11">
                  <c:v>112.44646633963453</c:v>
                </c:pt>
                <c:pt idx="12">
                  <c:v>110.66380913345056</c:v>
                </c:pt>
                <c:pt idx="13">
                  <c:v>108.93355074302028</c:v>
                </c:pt>
                <c:pt idx="14">
                  <c:v>107.25080857062153</c:v>
                </c:pt>
                <c:pt idx="15">
                  <c:v>105.61203657025065</c:v>
                </c:pt>
                <c:pt idx="16">
                  <c:v>104.01484694672251</c:v>
                </c:pt>
                <c:pt idx="17">
                  <c:v>102.45788404968449</c:v>
                </c:pt>
                <c:pt idx="18">
                  <c:v>100.94074030680696</c:v>
                </c:pt>
                <c:pt idx="19">
                  <c:v>99.46390863985998</c:v>
                </c:pt>
                <c:pt idx="20">
                  <c:v>98.028769849926093</c:v>
                </c:pt>
                <c:pt idx="21">
                  <c:v>96.637617807460686</c:v>
                </c:pt>
                <c:pt idx="22">
                  <c:v>95.293731085194452</c:v>
                </c:pt>
                <c:pt idx="23">
                  <c:v>94.001508940649785</c:v>
                </c:pt>
                <c:pt idx="24">
                  <c:v>92.766706527239052</c:v>
                </c:pt>
                <c:pt idx="25">
                  <c:v>91.596839029851111</c:v>
                </c:pt>
                <c:pt idx="26">
                  <c:v>90.501904596070304</c:v>
                </c:pt>
                <c:pt idx="27">
                  <c:v>89.495788349262583</c:v>
                </c:pt>
                <c:pt idx="28">
                  <c:v>88.599392126998069</c:v>
                </c:pt>
                <c:pt idx="29">
                  <c:v>87.849491369032165</c:v>
                </c:pt>
                <c:pt idx="30">
                  <c:v>87.340100442375913</c:v>
                </c:pt>
                <c:pt idx="31">
                  <c:v>87.340100442375913</c:v>
                </c:pt>
                <c:pt idx="32">
                  <c:v>87.340100442375913</c:v>
                </c:pt>
                <c:pt idx="33">
                  <c:v>87.340100442375913</c:v>
                </c:pt>
                <c:pt idx="34">
                  <c:v>87.340100442375913</c:v>
                </c:pt>
                <c:pt idx="35">
                  <c:v>87.340100442375913</c:v>
                </c:pt>
                <c:pt idx="36">
                  <c:v>87.340100442375913</c:v>
                </c:pt>
                <c:pt idx="37">
                  <c:v>87.340100442375913</c:v>
                </c:pt>
                <c:pt idx="38">
                  <c:v>87.340100442375913</c:v>
                </c:pt>
                <c:pt idx="39">
                  <c:v>87.340100442375913</c:v>
                </c:pt>
                <c:pt idx="40">
                  <c:v>87.340100442375913</c:v>
                </c:pt>
                <c:pt idx="41">
                  <c:v>87.340100442375913</c:v>
                </c:pt>
                <c:pt idx="42">
                  <c:v>87.340100442375913</c:v>
                </c:pt>
                <c:pt idx="43">
                  <c:v>87.340100442375913</c:v>
                </c:pt>
                <c:pt idx="44">
                  <c:v>87.340100442375913</c:v>
                </c:pt>
                <c:pt idx="45">
                  <c:v>87.340100442375913</c:v>
                </c:pt>
                <c:pt idx="46">
                  <c:v>87.340100442375913</c:v>
                </c:pt>
                <c:pt idx="47">
                  <c:v>87.340100442375913</c:v>
                </c:pt>
                <c:pt idx="48">
                  <c:v>87.340100442375913</c:v>
                </c:pt>
                <c:pt idx="49">
                  <c:v>87.340100442375913</c:v>
                </c:pt>
                <c:pt idx="50">
                  <c:v>87.340100442375913</c:v>
                </c:pt>
                <c:pt idx="51">
                  <c:v>87.340100442375913</c:v>
                </c:pt>
                <c:pt idx="52">
                  <c:v>87.340100442375913</c:v>
                </c:pt>
                <c:pt idx="53">
                  <c:v>87.340100442375913</c:v>
                </c:pt>
                <c:pt idx="54">
                  <c:v>87.340100442375913</c:v>
                </c:pt>
                <c:pt idx="55">
                  <c:v>87.340100442375913</c:v>
                </c:pt>
                <c:pt idx="56">
                  <c:v>87.340100442375913</c:v>
                </c:pt>
                <c:pt idx="57">
                  <c:v>87.340100442375913</c:v>
                </c:pt>
                <c:pt idx="58">
                  <c:v>87.340100442375913</c:v>
                </c:pt>
                <c:pt idx="59">
                  <c:v>87.340100442375913</c:v>
                </c:pt>
                <c:pt idx="60">
                  <c:v>87.340100442375913</c:v>
                </c:pt>
                <c:pt idx="61">
                  <c:v>87.340100442375913</c:v>
                </c:pt>
                <c:pt idx="62">
                  <c:v>87.340100442375913</c:v>
                </c:pt>
                <c:pt idx="63">
                  <c:v>87.340100442375913</c:v>
                </c:pt>
                <c:pt idx="64">
                  <c:v>87.340100442375913</c:v>
                </c:pt>
                <c:pt idx="65">
                  <c:v>87.340100442375913</c:v>
                </c:pt>
                <c:pt idx="66">
                  <c:v>87.340100442375913</c:v>
                </c:pt>
                <c:pt idx="67">
                  <c:v>87.340100442375913</c:v>
                </c:pt>
                <c:pt idx="68">
                  <c:v>87.340100442375913</c:v>
                </c:pt>
                <c:pt idx="69">
                  <c:v>87.340100442375913</c:v>
                </c:pt>
                <c:pt idx="70">
                  <c:v>87.340100442375913</c:v>
                </c:pt>
                <c:pt idx="71">
                  <c:v>87.340100442375913</c:v>
                </c:pt>
                <c:pt idx="72">
                  <c:v>87.340100442375913</c:v>
                </c:pt>
                <c:pt idx="73">
                  <c:v>87.340100442375913</c:v>
                </c:pt>
                <c:pt idx="74">
                  <c:v>87.340100442375913</c:v>
                </c:pt>
                <c:pt idx="75">
                  <c:v>87.340100442375913</c:v>
                </c:pt>
                <c:pt idx="76">
                  <c:v>87.340100442375913</c:v>
                </c:pt>
                <c:pt idx="77">
                  <c:v>87.340100442375913</c:v>
                </c:pt>
                <c:pt idx="78">
                  <c:v>87.340100442375913</c:v>
                </c:pt>
                <c:pt idx="79">
                  <c:v>87.340100442375913</c:v>
                </c:pt>
                <c:pt idx="80">
                  <c:v>87.340100442375913</c:v>
                </c:pt>
                <c:pt idx="81">
                  <c:v>87.340100442375913</c:v>
                </c:pt>
                <c:pt idx="82">
                  <c:v>87.340100442375913</c:v>
                </c:pt>
                <c:pt idx="83">
                  <c:v>87.340100442375913</c:v>
                </c:pt>
                <c:pt idx="84">
                  <c:v>87.340100442375913</c:v>
                </c:pt>
                <c:pt idx="85">
                  <c:v>87.340100442375913</c:v>
                </c:pt>
                <c:pt idx="86">
                  <c:v>87.340100442375913</c:v>
                </c:pt>
                <c:pt idx="87">
                  <c:v>87.340100442375913</c:v>
                </c:pt>
                <c:pt idx="88">
                  <c:v>87.340100442375913</c:v>
                </c:pt>
                <c:pt idx="89">
                  <c:v>87.340100442375913</c:v>
                </c:pt>
                <c:pt idx="90">
                  <c:v>87.340100442375913</c:v>
                </c:pt>
                <c:pt idx="91">
                  <c:v>87.340100442375913</c:v>
                </c:pt>
                <c:pt idx="92">
                  <c:v>87.340100442375913</c:v>
                </c:pt>
                <c:pt idx="93">
                  <c:v>87.340100442375913</c:v>
                </c:pt>
                <c:pt idx="94">
                  <c:v>87.340100442375913</c:v>
                </c:pt>
                <c:pt idx="95">
                  <c:v>87.340100442375913</c:v>
                </c:pt>
                <c:pt idx="96">
                  <c:v>87.340100442375913</c:v>
                </c:pt>
                <c:pt idx="97">
                  <c:v>87.340100442375913</c:v>
                </c:pt>
                <c:pt idx="98">
                  <c:v>87.340100442375913</c:v>
                </c:pt>
                <c:pt idx="99">
                  <c:v>87.340100442375913</c:v>
                </c:pt>
                <c:pt idx="100">
                  <c:v>87.340100442375913</c:v>
                </c:pt>
                <c:pt idx="101">
                  <c:v>87.340100442375913</c:v>
                </c:pt>
                <c:pt idx="102">
                  <c:v>87.340100442375913</c:v>
                </c:pt>
                <c:pt idx="103">
                  <c:v>87.340100442375913</c:v>
                </c:pt>
                <c:pt idx="104">
                  <c:v>87.340100442375913</c:v>
                </c:pt>
                <c:pt idx="105">
                  <c:v>87.340100442375913</c:v>
                </c:pt>
                <c:pt idx="106">
                  <c:v>87.340100442375913</c:v>
                </c:pt>
                <c:pt idx="107">
                  <c:v>87.340100442375913</c:v>
                </c:pt>
                <c:pt idx="108">
                  <c:v>87.340100442375913</c:v>
                </c:pt>
                <c:pt idx="109">
                  <c:v>87.340100442375913</c:v>
                </c:pt>
                <c:pt idx="110">
                  <c:v>87.340100442375913</c:v>
                </c:pt>
                <c:pt idx="111">
                  <c:v>87.340100442375913</c:v>
                </c:pt>
                <c:pt idx="112">
                  <c:v>87.340100442375913</c:v>
                </c:pt>
                <c:pt idx="113">
                  <c:v>87.340100442375913</c:v>
                </c:pt>
                <c:pt idx="114">
                  <c:v>87.340100442375913</c:v>
                </c:pt>
                <c:pt idx="115">
                  <c:v>87.340100442375913</c:v>
                </c:pt>
                <c:pt idx="116">
                  <c:v>87.340100442375913</c:v>
                </c:pt>
                <c:pt idx="117">
                  <c:v>87.340100442375913</c:v>
                </c:pt>
                <c:pt idx="118">
                  <c:v>87.340100442375913</c:v>
                </c:pt>
                <c:pt idx="119">
                  <c:v>87.340100442375913</c:v>
                </c:pt>
                <c:pt idx="120">
                  <c:v>87.340100442375913</c:v>
                </c:pt>
                <c:pt idx="121">
                  <c:v>87.340100442375913</c:v>
                </c:pt>
                <c:pt idx="122">
                  <c:v>87.340100442375913</c:v>
                </c:pt>
                <c:pt idx="123">
                  <c:v>87.340100442375913</c:v>
                </c:pt>
                <c:pt idx="124">
                  <c:v>87.340100442375913</c:v>
                </c:pt>
                <c:pt idx="125">
                  <c:v>87.340100442375913</c:v>
                </c:pt>
                <c:pt idx="126">
                  <c:v>87.340100442375913</c:v>
                </c:pt>
                <c:pt idx="127">
                  <c:v>87.340100442375913</c:v>
                </c:pt>
                <c:pt idx="128">
                  <c:v>87.340100442375913</c:v>
                </c:pt>
                <c:pt idx="129">
                  <c:v>87.340100442375913</c:v>
                </c:pt>
                <c:pt idx="130">
                  <c:v>87.340100442375913</c:v>
                </c:pt>
                <c:pt idx="131">
                  <c:v>87.340100442375913</c:v>
                </c:pt>
                <c:pt idx="132">
                  <c:v>87.340100442375913</c:v>
                </c:pt>
                <c:pt idx="133">
                  <c:v>87.340100442375913</c:v>
                </c:pt>
                <c:pt idx="134">
                  <c:v>87.340100442375913</c:v>
                </c:pt>
                <c:pt idx="135">
                  <c:v>87.340100442375913</c:v>
                </c:pt>
                <c:pt idx="136">
                  <c:v>87.340100442375913</c:v>
                </c:pt>
                <c:pt idx="137">
                  <c:v>87.340100442375913</c:v>
                </c:pt>
                <c:pt idx="138">
                  <c:v>87.340100442375913</c:v>
                </c:pt>
                <c:pt idx="139">
                  <c:v>87.340100442375913</c:v>
                </c:pt>
                <c:pt idx="140">
                  <c:v>87.340100442375913</c:v>
                </c:pt>
                <c:pt idx="141">
                  <c:v>87.340100442375913</c:v>
                </c:pt>
                <c:pt idx="142">
                  <c:v>87.340100442375913</c:v>
                </c:pt>
                <c:pt idx="143">
                  <c:v>87.340100442375913</c:v>
                </c:pt>
                <c:pt idx="144">
                  <c:v>87.340100442375913</c:v>
                </c:pt>
                <c:pt idx="145">
                  <c:v>87.340100442375913</c:v>
                </c:pt>
                <c:pt idx="146">
                  <c:v>87.340100442375913</c:v>
                </c:pt>
                <c:pt idx="147">
                  <c:v>87.340100442375913</c:v>
                </c:pt>
                <c:pt idx="148">
                  <c:v>87.340100442375913</c:v>
                </c:pt>
                <c:pt idx="149">
                  <c:v>87.340100442375913</c:v>
                </c:pt>
                <c:pt idx="150">
                  <c:v>87.340100442375913</c:v>
                </c:pt>
                <c:pt idx="151">
                  <c:v>87.340100442375913</c:v>
                </c:pt>
                <c:pt idx="152">
                  <c:v>87.340100442375913</c:v>
                </c:pt>
                <c:pt idx="153">
                  <c:v>87.340100442375913</c:v>
                </c:pt>
                <c:pt idx="154">
                  <c:v>87.340100442375913</c:v>
                </c:pt>
                <c:pt idx="155">
                  <c:v>87.340100442375913</c:v>
                </c:pt>
                <c:pt idx="156">
                  <c:v>87.340100442375913</c:v>
                </c:pt>
                <c:pt idx="157">
                  <c:v>87.340100442375913</c:v>
                </c:pt>
                <c:pt idx="158">
                  <c:v>87.340100442375913</c:v>
                </c:pt>
                <c:pt idx="159">
                  <c:v>87.340100442375913</c:v>
                </c:pt>
                <c:pt idx="160">
                  <c:v>87.340100442375913</c:v>
                </c:pt>
                <c:pt idx="161">
                  <c:v>87.340100442375913</c:v>
                </c:pt>
                <c:pt idx="162">
                  <c:v>87.340100442375913</c:v>
                </c:pt>
                <c:pt idx="163">
                  <c:v>87.340100442375913</c:v>
                </c:pt>
                <c:pt idx="164">
                  <c:v>87.340100442375913</c:v>
                </c:pt>
                <c:pt idx="165">
                  <c:v>87.340100442375913</c:v>
                </c:pt>
                <c:pt idx="166">
                  <c:v>87.340100442375913</c:v>
                </c:pt>
                <c:pt idx="167">
                  <c:v>87.340100442375913</c:v>
                </c:pt>
                <c:pt idx="168">
                  <c:v>87.340100442375913</c:v>
                </c:pt>
                <c:pt idx="169">
                  <c:v>87.340100442375913</c:v>
                </c:pt>
                <c:pt idx="170">
                  <c:v>87.340100442375913</c:v>
                </c:pt>
                <c:pt idx="171">
                  <c:v>87.340100442375913</c:v>
                </c:pt>
                <c:pt idx="172">
                  <c:v>87.340100442375913</c:v>
                </c:pt>
                <c:pt idx="173">
                  <c:v>87.340100442375913</c:v>
                </c:pt>
                <c:pt idx="174">
                  <c:v>87.340100442375913</c:v>
                </c:pt>
                <c:pt idx="175">
                  <c:v>87.340100442375913</c:v>
                </c:pt>
                <c:pt idx="176">
                  <c:v>87.340100442375913</c:v>
                </c:pt>
                <c:pt idx="177">
                  <c:v>87.340100442375913</c:v>
                </c:pt>
                <c:pt idx="178">
                  <c:v>87.340100442375913</c:v>
                </c:pt>
                <c:pt idx="179">
                  <c:v>87.340100442375913</c:v>
                </c:pt>
                <c:pt idx="180">
                  <c:v>87.340100442375913</c:v>
                </c:pt>
                <c:pt idx="181">
                  <c:v>87.340100442375913</c:v>
                </c:pt>
                <c:pt idx="182">
                  <c:v>87.340100442375913</c:v>
                </c:pt>
                <c:pt idx="183">
                  <c:v>87.340100442375913</c:v>
                </c:pt>
                <c:pt idx="184">
                  <c:v>87.340100442375913</c:v>
                </c:pt>
                <c:pt idx="185">
                  <c:v>87.340100442375913</c:v>
                </c:pt>
                <c:pt idx="186">
                  <c:v>87.340100442375913</c:v>
                </c:pt>
                <c:pt idx="187">
                  <c:v>87.340100442375913</c:v>
                </c:pt>
                <c:pt idx="188">
                  <c:v>87.340100442375913</c:v>
                </c:pt>
                <c:pt idx="189">
                  <c:v>87.340100442375913</c:v>
                </c:pt>
                <c:pt idx="190">
                  <c:v>87.340100442375913</c:v>
                </c:pt>
                <c:pt idx="191">
                  <c:v>87.340100442375913</c:v>
                </c:pt>
                <c:pt idx="192">
                  <c:v>87.340100442375913</c:v>
                </c:pt>
                <c:pt idx="193">
                  <c:v>87.340100442375913</c:v>
                </c:pt>
                <c:pt idx="194">
                  <c:v>87.340100442375913</c:v>
                </c:pt>
                <c:pt idx="195">
                  <c:v>87.340100442375913</c:v>
                </c:pt>
                <c:pt idx="196">
                  <c:v>87.340100442375913</c:v>
                </c:pt>
                <c:pt idx="197">
                  <c:v>87.340100442375913</c:v>
                </c:pt>
                <c:pt idx="198">
                  <c:v>87.340100442375913</c:v>
                </c:pt>
                <c:pt idx="199">
                  <c:v>87.340100442375913</c:v>
                </c:pt>
                <c:pt idx="200">
                  <c:v>87.340100442375913</c:v>
                </c:pt>
                <c:pt idx="201">
                  <c:v>87.340100442375913</c:v>
                </c:pt>
                <c:pt idx="202">
                  <c:v>87.340100442375913</c:v>
                </c:pt>
                <c:pt idx="203">
                  <c:v>87.340100442375913</c:v>
                </c:pt>
                <c:pt idx="204">
                  <c:v>87.340100442375913</c:v>
                </c:pt>
                <c:pt idx="205">
                  <c:v>87.340100442375913</c:v>
                </c:pt>
                <c:pt idx="206">
                  <c:v>87.340100442375913</c:v>
                </c:pt>
                <c:pt idx="207">
                  <c:v>87.340100442375913</c:v>
                </c:pt>
                <c:pt idx="208">
                  <c:v>87.340100442375913</c:v>
                </c:pt>
                <c:pt idx="209">
                  <c:v>87.340100442375913</c:v>
                </c:pt>
                <c:pt idx="210">
                  <c:v>87.340100442375913</c:v>
                </c:pt>
                <c:pt idx="211">
                  <c:v>87.340100442375913</c:v>
                </c:pt>
                <c:pt idx="212">
                  <c:v>87.340100442375913</c:v>
                </c:pt>
                <c:pt idx="213">
                  <c:v>87.340100442375913</c:v>
                </c:pt>
                <c:pt idx="214">
                  <c:v>87.340100442375913</c:v>
                </c:pt>
                <c:pt idx="215">
                  <c:v>87.340100442375913</c:v>
                </c:pt>
                <c:pt idx="216">
                  <c:v>87.340100442375913</c:v>
                </c:pt>
                <c:pt idx="217">
                  <c:v>87.340100442375913</c:v>
                </c:pt>
                <c:pt idx="218">
                  <c:v>87.340100442375913</c:v>
                </c:pt>
                <c:pt idx="219">
                  <c:v>87.340100442375913</c:v>
                </c:pt>
                <c:pt idx="220">
                  <c:v>87.340100442375913</c:v>
                </c:pt>
                <c:pt idx="221">
                  <c:v>87.340100442375913</c:v>
                </c:pt>
                <c:pt idx="222">
                  <c:v>87.340100442375913</c:v>
                </c:pt>
                <c:pt idx="223">
                  <c:v>87.340100442375913</c:v>
                </c:pt>
                <c:pt idx="224">
                  <c:v>87.340100442375913</c:v>
                </c:pt>
                <c:pt idx="225">
                  <c:v>87.340100442375913</c:v>
                </c:pt>
                <c:pt idx="226">
                  <c:v>87.340100442375913</c:v>
                </c:pt>
                <c:pt idx="227">
                  <c:v>87.340100442375913</c:v>
                </c:pt>
                <c:pt idx="228">
                  <c:v>87.340100442375913</c:v>
                </c:pt>
                <c:pt idx="229">
                  <c:v>87.340100442375913</c:v>
                </c:pt>
              </c:numCache>
            </c:numRef>
          </c:yVal>
          <c:smooth val="1"/>
        </c:ser>
        <c:ser>
          <c:idx val="1"/>
          <c:order val="1"/>
          <c:tx>
            <c:v>Burst</c:v>
          </c:tx>
          <c:spPr>
            <a:ln w="28575">
              <a:noFill/>
            </a:ln>
          </c:spPr>
          <c:marker>
            <c:symbol val="circle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Calculations!$N$10</c:f>
              <c:numCache>
                <c:formatCode>0.00</c:formatCode>
                <c:ptCount val="1"/>
                <c:pt idx="0">
                  <c:v>47.441050008873276</c:v>
                </c:pt>
              </c:numCache>
            </c:numRef>
          </c:xVal>
          <c:yVal>
            <c:numRef>
              <c:f>Calculations!$N$12</c:f>
              <c:numCache>
                <c:formatCode>0.00</c:formatCode>
                <c:ptCount val="1"/>
                <c:pt idx="0">
                  <c:v>87.340100442375913</c:v>
                </c:pt>
              </c:numCache>
            </c:numRef>
          </c:yVal>
          <c:smooth val="1"/>
        </c:ser>
        <c:ser>
          <c:idx val="2"/>
          <c:order val="2"/>
          <c:tx>
            <c:v>Burst Diameter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Calculations!$V$3:$V$23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Calculations!$Y$3:$Y$23</c:f>
              <c:numCache>
                <c:formatCode>0.00</c:formatCode>
                <c:ptCount val="21"/>
                <c:pt idx="0">
                  <c:v>87.340100442375913</c:v>
                </c:pt>
                <c:pt idx="1">
                  <c:v>87.340100442375913</c:v>
                </c:pt>
                <c:pt idx="2">
                  <c:v>87.340100442375913</c:v>
                </c:pt>
                <c:pt idx="3">
                  <c:v>87.340100442375913</c:v>
                </c:pt>
                <c:pt idx="4">
                  <c:v>87.340100442375913</c:v>
                </c:pt>
                <c:pt idx="5">
                  <c:v>87.340100442375913</c:v>
                </c:pt>
                <c:pt idx="6">
                  <c:v>87.340100442375913</c:v>
                </c:pt>
                <c:pt idx="7">
                  <c:v>87.340100442375913</c:v>
                </c:pt>
                <c:pt idx="8">
                  <c:v>87.340100442375913</c:v>
                </c:pt>
                <c:pt idx="9">
                  <c:v>87.340100442375913</c:v>
                </c:pt>
                <c:pt idx="10">
                  <c:v>87.340100442375913</c:v>
                </c:pt>
                <c:pt idx="11">
                  <c:v>87.340100442375913</c:v>
                </c:pt>
                <c:pt idx="12">
                  <c:v>87.340100442375913</c:v>
                </c:pt>
                <c:pt idx="13">
                  <c:v>87.340100442375913</c:v>
                </c:pt>
                <c:pt idx="14">
                  <c:v>87.340100442375913</c:v>
                </c:pt>
                <c:pt idx="15">
                  <c:v>87.340100442375913</c:v>
                </c:pt>
                <c:pt idx="16">
                  <c:v>87.340100442375913</c:v>
                </c:pt>
                <c:pt idx="17">
                  <c:v>87.340100442375913</c:v>
                </c:pt>
                <c:pt idx="18">
                  <c:v>87.340100442375913</c:v>
                </c:pt>
                <c:pt idx="19">
                  <c:v>87.340100442375913</c:v>
                </c:pt>
                <c:pt idx="20">
                  <c:v>87.340100442375913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Calculations!$V$3:$V$23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Calculations!$Z$3:$Z$23</c:f>
              <c:numCache>
                <c:formatCode>0.00</c:formatCode>
                <c:ptCount val="21"/>
                <c:pt idx="0">
                  <c:v>87.340100442375913</c:v>
                </c:pt>
                <c:pt idx="1">
                  <c:v>87.340100442375913</c:v>
                </c:pt>
                <c:pt idx="2">
                  <c:v>87.340100442375913</c:v>
                </c:pt>
                <c:pt idx="3">
                  <c:v>87.340100442375913</c:v>
                </c:pt>
                <c:pt idx="4">
                  <c:v>87.340100442375913</c:v>
                </c:pt>
                <c:pt idx="5">
                  <c:v>87.340100442375913</c:v>
                </c:pt>
                <c:pt idx="6">
                  <c:v>87.340100442375913</c:v>
                </c:pt>
                <c:pt idx="7">
                  <c:v>87.340100442375913</c:v>
                </c:pt>
                <c:pt idx="8">
                  <c:v>87.340100442375913</c:v>
                </c:pt>
                <c:pt idx="9">
                  <c:v>87.340100442375913</c:v>
                </c:pt>
                <c:pt idx="10">
                  <c:v>87.340100442375913</c:v>
                </c:pt>
                <c:pt idx="11">
                  <c:v>87.340100442375913</c:v>
                </c:pt>
                <c:pt idx="12">
                  <c:v>87.340100442375913</c:v>
                </c:pt>
                <c:pt idx="13">
                  <c:v>87.340100442375913</c:v>
                </c:pt>
                <c:pt idx="14">
                  <c:v>87.340100442375913</c:v>
                </c:pt>
                <c:pt idx="15">
                  <c:v>87.340100442375913</c:v>
                </c:pt>
                <c:pt idx="16">
                  <c:v>87.340100442375913</c:v>
                </c:pt>
                <c:pt idx="17">
                  <c:v>87.340100442375913</c:v>
                </c:pt>
                <c:pt idx="18">
                  <c:v>87.340100442375913</c:v>
                </c:pt>
                <c:pt idx="19">
                  <c:v>87.340100442375913</c:v>
                </c:pt>
                <c:pt idx="20">
                  <c:v>87.340100442375913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05280"/>
        <c:axId val="90307584"/>
      </c:scatterChart>
      <c:valAx>
        <c:axId val="9030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GB" sz="1600"/>
                  <a:t>Downrange Carry [metres]</a:t>
                </a:r>
              </a:p>
            </c:rich>
          </c:tx>
          <c:layout>
            <c:manualLayout>
              <c:xMode val="edge"/>
              <c:yMode val="edge"/>
              <c:x val="0.3023404458056127"/>
              <c:y val="0.857116462500506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307584"/>
        <c:crosses val="autoZero"/>
        <c:crossBetween val="midCat"/>
        <c:majorUnit val="20"/>
        <c:minorUnit val="10"/>
      </c:valAx>
      <c:valAx>
        <c:axId val="903075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GB" sz="1600"/>
                  <a:t>Height [metres]</a:t>
                </a:r>
              </a:p>
            </c:rich>
          </c:tx>
          <c:layout>
            <c:manualLayout>
              <c:xMode val="edge"/>
              <c:yMode val="edge"/>
              <c:x val="0.84230039445453986"/>
              <c:y val="0.3099475515817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305280"/>
        <c:crosses val="autoZero"/>
        <c:crossBetween val="midCat"/>
        <c:majorUnit val="50"/>
        <c:minorUnit val="16.758632028045625"/>
      </c:valAx>
      <c:spPr>
        <a:solidFill>
          <a:schemeClr val="accent5">
            <a:lumMod val="20000"/>
            <a:lumOff val="80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3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Aerial Shell Trajectory</a:t>
            </a:r>
          </a:p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32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to scale)</a:t>
            </a:r>
          </a:p>
        </c:rich>
      </c:tx>
      <c:layout>
        <c:manualLayout>
          <c:xMode val="edge"/>
          <c:yMode val="edge"/>
          <c:x val="0.3391113344874444"/>
          <c:y val="2.56926050432807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37615333544299E-2"/>
          <c:y val="7.264760959321348E-2"/>
          <c:w val="0.81250386254909623"/>
          <c:h val="0.810814249937955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Calculations!$P$28</c:f>
              <c:strCache>
                <c:ptCount val="1"/>
                <c:pt idx="0">
                  <c:v>z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Calculations!$M$30:$M$259</c:f>
              <c:numCache>
                <c:formatCode>General</c:formatCode>
                <c:ptCount val="230"/>
                <c:pt idx="0">
                  <c:v>0</c:v>
                </c:pt>
                <c:pt idx="1">
                  <c:v>6.3245997626989912</c:v>
                </c:pt>
                <c:pt idx="2">
                  <c:v>11.619564126399762</c:v>
                </c:pt>
                <c:pt idx="3">
                  <c:v>16.144517919385287</c:v>
                </c:pt>
                <c:pt idx="4">
                  <c:v>20.067523330333977</c:v>
                </c:pt>
                <c:pt idx="5">
                  <c:v>23.504432133669386</c:v>
                </c:pt>
                <c:pt idx="6">
                  <c:v>26.538852016681115</c:v>
                </c:pt>
                <c:pt idx="7">
                  <c:v>29.233272560405418</c:v>
                </c:pt>
                <c:pt idx="8">
                  <c:v>31.635711124181505</c:v>
                </c:pt>
                <c:pt idx="9">
                  <c:v>33.783902476224988</c:v>
                </c:pt>
                <c:pt idx="10">
                  <c:v>35.708056635391245</c:v>
                </c:pt>
                <c:pt idx="11">
                  <c:v>37.432739918829398</c:v>
                </c:pt>
                <c:pt idx="12">
                  <c:v>38.978196782023382</c:v>
                </c:pt>
                <c:pt idx="13">
                  <c:v>40.361302585409547</c:v>
                </c:pt>
                <c:pt idx="14">
                  <c:v>41.596265513492845</c:v>
                </c:pt>
                <c:pt idx="15">
                  <c:v>42.695153554157471</c:v>
                </c:pt>
                <c:pt idx="16">
                  <c:v>43.668296612971709</c:v>
                </c:pt>
                <c:pt idx="17">
                  <c:v>44.524597542535446</c:v>
                </c:pt>
                <c:pt idx="18">
                  <c:v>45.271775264807516</c:v>
                </c:pt>
                <c:pt idx="19">
                  <c:v>45.916556036222531</c:v>
                </c:pt>
                <c:pt idx="20">
                  <c:v>46.46482390849188</c:v>
                </c:pt>
                <c:pt idx="21">
                  <c:v>46.921737695700514</c:v>
                </c:pt>
                <c:pt idx="22">
                  <c:v>47.291818603068705</c:v>
                </c:pt>
                <c:pt idx="23">
                  <c:v>47.579009419951589</c:v>
                </c:pt>
                <c:pt idx="24">
                  <c:v>47.786701786561039</c:v>
                </c:pt>
                <c:pt idx="25">
                  <c:v>47.917720306202668</c:v>
                </c:pt>
                <c:pt idx="26">
                  <c:v>47.974235392591467</c:v>
                </c:pt>
                <c:pt idx="27">
                  <c:v>47.957532391373427</c:v>
                </c:pt>
                <c:pt idx="28">
                  <c:v>47.86742082814272</c:v>
                </c:pt>
                <c:pt idx="29">
                  <c:v>47.700436342755438</c:v>
                </c:pt>
                <c:pt idx="30">
                  <c:v>47.441050008873276</c:v>
                </c:pt>
                <c:pt idx="31">
                  <c:v>47.441050008873276</c:v>
                </c:pt>
                <c:pt idx="32">
                  <c:v>47.441050008873276</c:v>
                </c:pt>
                <c:pt idx="33">
                  <c:v>47.441050008873276</c:v>
                </c:pt>
                <c:pt idx="34">
                  <c:v>47.441050008873276</c:v>
                </c:pt>
                <c:pt idx="35">
                  <c:v>47.441050008873276</c:v>
                </c:pt>
                <c:pt idx="36">
                  <c:v>47.441050008873276</c:v>
                </c:pt>
                <c:pt idx="37">
                  <c:v>47.441050008873276</c:v>
                </c:pt>
                <c:pt idx="38">
                  <c:v>47.441050008873276</c:v>
                </c:pt>
                <c:pt idx="39">
                  <c:v>47.441050008873276</c:v>
                </c:pt>
                <c:pt idx="40">
                  <c:v>47.441050008873276</c:v>
                </c:pt>
                <c:pt idx="41">
                  <c:v>47.441050008873276</c:v>
                </c:pt>
                <c:pt idx="42">
                  <c:v>47.441050008873276</c:v>
                </c:pt>
                <c:pt idx="43">
                  <c:v>47.441050008873276</c:v>
                </c:pt>
                <c:pt idx="44">
                  <c:v>47.441050008873276</c:v>
                </c:pt>
                <c:pt idx="45">
                  <c:v>47.441050008873276</c:v>
                </c:pt>
                <c:pt idx="46">
                  <c:v>47.441050008873276</c:v>
                </c:pt>
                <c:pt idx="47">
                  <c:v>47.441050008873276</c:v>
                </c:pt>
                <c:pt idx="48">
                  <c:v>47.441050008873276</c:v>
                </c:pt>
                <c:pt idx="49">
                  <c:v>47.441050008873276</c:v>
                </c:pt>
                <c:pt idx="50">
                  <c:v>47.441050008873276</c:v>
                </c:pt>
                <c:pt idx="51">
                  <c:v>47.441050008873276</c:v>
                </c:pt>
                <c:pt idx="52">
                  <c:v>47.441050008873276</c:v>
                </c:pt>
                <c:pt idx="53">
                  <c:v>47.441050008873276</c:v>
                </c:pt>
                <c:pt idx="54">
                  <c:v>47.441050008873276</c:v>
                </c:pt>
                <c:pt idx="55">
                  <c:v>47.441050008873276</c:v>
                </c:pt>
                <c:pt idx="56">
                  <c:v>47.441050008873276</c:v>
                </c:pt>
                <c:pt idx="57">
                  <c:v>47.441050008873276</c:v>
                </c:pt>
                <c:pt idx="58">
                  <c:v>47.441050008873276</c:v>
                </c:pt>
                <c:pt idx="59">
                  <c:v>47.441050008873276</c:v>
                </c:pt>
                <c:pt idx="60">
                  <c:v>47.441050008873276</c:v>
                </c:pt>
                <c:pt idx="61">
                  <c:v>47.441050008873276</c:v>
                </c:pt>
                <c:pt idx="62">
                  <c:v>47.441050008873276</c:v>
                </c:pt>
                <c:pt idx="63">
                  <c:v>47.441050008873276</c:v>
                </c:pt>
                <c:pt idx="64">
                  <c:v>47.441050008873276</c:v>
                </c:pt>
                <c:pt idx="65">
                  <c:v>47.441050008873276</c:v>
                </c:pt>
                <c:pt idx="66">
                  <c:v>47.441050008873276</c:v>
                </c:pt>
                <c:pt idx="67">
                  <c:v>47.441050008873276</c:v>
                </c:pt>
                <c:pt idx="68">
                  <c:v>47.441050008873276</c:v>
                </c:pt>
                <c:pt idx="69">
                  <c:v>47.441050008873276</c:v>
                </c:pt>
                <c:pt idx="70">
                  <c:v>47.441050008873276</c:v>
                </c:pt>
                <c:pt idx="71">
                  <c:v>47.441050008873276</c:v>
                </c:pt>
                <c:pt idx="72">
                  <c:v>47.441050008873276</c:v>
                </c:pt>
                <c:pt idx="73">
                  <c:v>47.441050008873276</c:v>
                </c:pt>
                <c:pt idx="74">
                  <c:v>47.441050008873276</c:v>
                </c:pt>
                <c:pt idx="75">
                  <c:v>47.441050008873276</c:v>
                </c:pt>
                <c:pt idx="76">
                  <c:v>47.441050008873276</c:v>
                </c:pt>
                <c:pt idx="77">
                  <c:v>47.441050008873276</c:v>
                </c:pt>
                <c:pt idx="78">
                  <c:v>47.441050008873276</c:v>
                </c:pt>
                <c:pt idx="79">
                  <c:v>47.441050008873276</c:v>
                </c:pt>
                <c:pt idx="80">
                  <c:v>47.441050008873276</c:v>
                </c:pt>
                <c:pt idx="81">
                  <c:v>47.441050008873276</c:v>
                </c:pt>
                <c:pt idx="82">
                  <c:v>47.441050008873276</c:v>
                </c:pt>
                <c:pt idx="83">
                  <c:v>47.441050008873276</c:v>
                </c:pt>
                <c:pt idx="84">
                  <c:v>47.441050008873276</c:v>
                </c:pt>
                <c:pt idx="85">
                  <c:v>47.441050008873276</c:v>
                </c:pt>
                <c:pt idx="86">
                  <c:v>47.441050008873276</c:v>
                </c:pt>
                <c:pt idx="87">
                  <c:v>47.441050008873276</c:v>
                </c:pt>
                <c:pt idx="88">
                  <c:v>47.441050008873276</c:v>
                </c:pt>
                <c:pt idx="89">
                  <c:v>47.441050008873276</c:v>
                </c:pt>
                <c:pt idx="90">
                  <c:v>47.441050008873276</c:v>
                </c:pt>
                <c:pt idx="91">
                  <c:v>47.441050008873276</c:v>
                </c:pt>
                <c:pt idx="92">
                  <c:v>47.441050008873276</c:v>
                </c:pt>
                <c:pt idx="93">
                  <c:v>47.441050008873276</c:v>
                </c:pt>
                <c:pt idx="94">
                  <c:v>47.441050008873276</c:v>
                </c:pt>
                <c:pt idx="95">
                  <c:v>47.441050008873276</c:v>
                </c:pt>
                <c:pt idx="96">
                  <c:v>47.441050008873276</c:v>
                </c:pt>
                <c:pt idx="97">
                  <c:v>47.441050008873276</c:v>
                </c:pt>
                <c:pt idx="98">
                  <c:v>47.441050008873276</c:v>
                </c:pt>
                <c:pt idx="99">
                  <c:v>47.441050008873276</c:v>
                </c:pt>
                <c:pt idx="100">
                  <c:v>47.441050008873276</c:v>
                </c:pt>
                <c:pt idx="101">
                  <c:v>47.441050008873276</c:v>
                </c:pt>
                <c:pt idx="102">
                  <c:v>47.441050008873276</c:v>
                </c:pt>
                <c:pt idx="103">
                  <c:v>47.441050008873276</c:v>
                </c:pt>
                <c:pt idx="104">
                  <c:v>47.441050008873276</c:v>
                </c:pt>
                <c:pt idx="105">
                  <c:v>47.441050008873276</c:v>
                </c:pt>
                <c:pt idx="106">
                  <c:v>47.441050008873276</c:v>
                </c:pt>
                <c:pt idx="107">
                  <c:v>47.441050008873276</c:v>
                </c:pt>
                <c:pt idx="108">
                  <c:v>47.441050008873276</c:v>
                </c:pt>
                <c:pt idx="109">
                  <c:v>47.441050008873276</c:v>
                </c:pt>
                <c:pt idx="110">
                  <c:v>47.441050008873276</c:v>
                </c:pt>
                <c:pt idx="111">
                  <c:v>47.441050008873276</c:v>
                </c:pt>
                <c:pt idx="112">
                  <c:v>47.441050008873276</c:v>
                </c:pt>
                <c:pt idx="113">
                  <c:v>47.441050008873276</c:v>
                </c:pt>
                <c:pt idx="114">
                  <c:v>47.441050008873276</c:v>
                </c:pt>
                <c:pt idx="115">
                  <c:v>47.441050008873276</c:v>
                </c:pt>
                <c:pt idx="116">
                  <c:v>47.441050008873276</c:v>
                </c:pt>
                <c:pt idx="117">
                  <c:v>47.441050008873276</c:v>
                </c:pt>
                <c:pt idx="118">
                  <c:v>47.441050008873276</c:v>
                </c:pt>
                <c:pt idx="119">
                  <c:v>47.441050008873276</c:v>
                </c:pt>
                <c:pt idx="120">
                  <c:v>47.441050008873276</c:v>
                </c:pt>
                <c:pt idx="121">
                  <c:v>47.441050008873276</c:v>
                </c:pt>
                <c:pt idx="122">
                  <c:v>47.441050008873276</c:v>
                </c:pt>
                <c:pt idx="123">
                  <c:v>47.441050008873276</c:v>
                </c:pt>
                <c:pt idx="124">
                  <c:v>47.441050008873276</c:v>
                </c:pt>
                <c:pt idx="125">
                  <c:v>47.441050008873276</c:v>
                </c:pt>
                <c:pt idx="126">
                  <c:v>47.441050008873276</c:v>
                </c:pt>
                <c:pt idx="127">
                  <c:v>47.441050008873276</c:v>
                </c:pt>
                <c:pt idx="128">
                  <c:v>47.441050008873276</c:v>
                </c:pt>
                <c:pt idx="129">
                  <c:v>47.441050008873276</c:v>
                </c:pt>
                <c:pt idx="130">
                  <c:v>47.441050008873276</c:v>
                </c:pt>
                <c:pt idx="131">
                  <c:v>47.441050008873276</c:v>
                </c:pt>
                <c:pt idx="132">
                  <c:v>47.441050008873276</c:v>
                </c:pt>
                <c:pt idx="133">
                  <c:v>47.441050008873276</c:v>
                </c:pt>
                <c:pt idx="134">
                  <c:v>47.441050008873276</c:v>
                </c:pt>
                <c:pt idx="135">
                  <c:v>47.441050008873276</c:v>
                </c:pt>
                <c:pt idx="136">
                  <c:v>47.441050008873276</c:v>
                </c:pt>
                <c:pt idx="137">
                  <c:v>47.441050008873276</c:v>
                </c:pt>
                <c:pt idx="138">
                  <c:v>47.441050008873276</c:v>
                </c:pt>
                <c:pt idx="139">
                  <c:v>47.441050008873276</c:v>
                </c:pt>
                <c:pt idx="140">
                  <c:v>47.441050008873276</c:v>
                </c:pt>
                <c:pt idx="141">
                  <c:v>47.441050008873276</c:v>
                </c:pt>
                <c:pt idx="142">
                  <c:v>47.441050008873276</c:v>
                </c:pt>
                <c:pt idx="143">
                  <c:v>47.441050008873276</c:v>
                </c:pt>
                <c:pt idx="144">
                  <c:v>47.441050008873276</c:v>
                </c:pt>
                <c:pt idx="145">
                  <c:v>47.441050008873276</c:v>
                </c:pt>
                <c:pt idx="146">
                  <c:v>47.441050008873276</c:v>
                </c:pt>
                <c:pt idx="147">
                  <c:v>47.441050008873276</c:v>
                </c:pt>
                <c:pt idx="148">
                  <c:v>47.441050008873276</c:v>
                </c:pt>
                <c:pt idx="149">
                  <c:v>47.441050008873276</c:v>
                </c:pt>
                <c:pt idx="150">
                  <c:v>47.441050008873276</c:v>
                </c:pt>
                <c:pt idx="151">
                  <c:v>47.441050008873276</c:v>
                </c:pt>
                <c:pt idx="152">
                  <c:v>47.441050008873276</c:v>
                </c:pt>
                <c:pt idx="153">
                  <c:v>47.441050008873276</c:v>
                </c:pt>
                <c:pt idx="154">
                  <c:v>47.441050008873276</c:v>
                </c:pt>
                <c:pt idx="155">
                  <c:v>47.441050008873276</c:v>
                </c:pt>
                <c:pt idx="156">
                  <c:v>47.441050008873276</c:v>
                </c:pt>
                <c:pt idx="157">
                  <c:v>47.441050008873276</c:v>
                </c:pt>
                <c:pt idx="158">
                  <c:v>47.441050008873276</c:v>
                </c:pt>
                <c:pt idx="159">
                  <c:v>47.441050008873276</c:v>
                </c:pt>
                <c:pt idx="160">
                  <c:v>47.441050008873276</c:v>
                </c:pt>
                <c:pt idx="161">
                  <c:v>47.441050008873276</c:v>
                </c:pt>
                <c:pt idx="162">
                  <c:v>47.441050008873276</c:v>
                </c:pt>
                <c:pt idx="163">
                  <c:v>47.441050008873276</c:v>
                </c:pt>
                <c:pt idx="164">
                  <c:v>47.441050008873276</c:v>
                </c:pt>
                <c:pt idx="165">
                  <c:v>47.441050008873276</c:v>
                </c:pt>
                <c:pt idx="166">
                  <c:v>47.441050008873276</c:v>
                </c:pt>
                <c:pt idx="167">
                  <c:v>47.441050008873276</c:v>
                </c:pt>
                <c:pt idx="168">
                  <c:v>47.441050008873276</c:v>
                </c:pt>
                <c:pt idx="169">
                  <c:v>47.441050008873276</c:v>
                </c:pt>
                <c:pt idx="170">
                  <c:v>47.441050008873276</c:v>
                </c:pt>
                <c:pt idx="171">
                  <c:v>47.441050008873276</c:v>
                </c:pt>
                <c:pt idx="172">
                  <c:v>47.441050008873276</c:v>
                </c:pt>
                <c:pt idx="173">
                  <c:v>47.441050008873276</c:v>
                </c:pt>
                <c:pt idx="174">
                  <c:v>47.441050008873276</c:v>
                </c:pt>
                <c:pt idx="175">
                  <c:v>47.441050008873276</c:v>
                </c:pt>
                <c:pt idx="176">
                  <c:v>47.441050008873276</c:v>
                </c:pt>
                <c:pt idx="177">
                  <c:v>47.441050008873276</c:v>
                </c:pt>
                <c:pt idx="178">
                  <c:v>47.441050008873276</c:v>
                </c:pt>
                <c:pt idx="179">
                  <c:v>47.441050008873276</c:v>
                </c:pt>
                <c:pt idx="180">
                  <c:v>47.441050008873276</c:v>
                </c:pt>
                <c:pt idx="181">
                  <c:v>47.441050008873276</c:v>
                </c:pt>
                <c:pt idx="182">
                  <c:v>47.441050008873276</c:v>
                </c:pt>
                <c:pt idx="183">
                  <c:v>47.441050008873276</c:v>
                </c:pt>
                <c:pt idx="184">
                  <c:v>47.441050008873276</c:v>
                </c:pt>
                <c:pt idx="185">
                  <c:v>47.441050008873276</c:v>
                </c:pt>
                <c:pt idx="186">
                  <c:v>47.441050008873276</c:v>
                </c:pt>
                <c:pt idx="187">
                  <c:v>47.441050008873276</c:v>
                </c:pt>
                <c:pt idx="188">
                  <c:v>47.441050008873276</c:v>
                </c:pt>
                <c:pt idx="189">
                  <c:v>47.441050008873276</c:v>
                </c:pt>
                <c:pt idx="190">
                  <c:v>47.441050008873276</c:v>
                </c:pt>
                <c:pt idx="191">
                  <c:v>47.441050008873276</c:v>
                </c:pt>
                <c:pt idx="192">
                  <c:v>47.441050008873276</c:v>
                </c:pt>
                <c:pt idx="193">
                  <c:v>47.441050008873276</c:v>
                </c:pt>
                <c:pt idx="194">
                  <c:v>47.441050008873276</c:v>
                </c:pt>
                <c:pt idx="195">
                  <c:v>47.441050008873276</c:v>
                </c:pt>
                <c:pt idx="196">
                  <c:v>47.441050008873276</c:v>
                </c:pt>
                <c:pt idx="197">
                  <c:v>47.441050008873276</c:v>
                </c:pt>
                <c:pt idx="198">
                  <c:v>47.441050008873276</c:v>
                </c:pt>
                <c:pt idx="199">
                  <c:v>47.441050008873276</c:v>
                </c:pt>
                <c:pt idx="200">
                  <c:v>47.441050008873276</c:v>
                </c:pt>
                <c:pt idx="201">
                  <c:v>47.441050008873276</c:v>
                </c:pt>
                <c:pt idx="202">
                  <c:v>47.441050008873276</c:v>
                </c:pt>
                <c:pt idx="203">
                  <c:v>47.441050008873276</c:v>
                </c:pt>
                <c:pt idx="204">
                  <c:v>47.441050008873276</c:v>
                </c:pt>
                <c:pt idx="205">
                  <c:v>47.441050008873276</c:v>
                </c:pt>
                <c:pt idx="206">
                  <c:v>47.441050008873276</c:v>
                </c:pt>
                <c:pt idx="207">
                  <c:v>47.441050008873276</c:v>
                </c:pt>
                <c:pt idx="208">
                  <c:v>47.441050008873276</c:v>
                </c:pt>
                <c:pt idx="209">
                  <c:v>47.441050008873276</c:v>
                </c:pt>
                <c:pt idx="210">
                  <c:v>47.441050008873276</c:v>
                </c:pt>
                <c:pt idx="211">
                  <c:v>47.441050008873276</c:v>
                </c:pt>
                <c:pt idx="212">
                  <c:v>47.441050008873276</c:v>
                </c:pt>
                <c:pt idx="213">
                  <c:v>47.441050008873276</c:v>
                </c:pt>
                <c:pt idx="214">
                  <c:v>47.441050008873276</c:v>
                </c:pt>
                <c:pt idx="215">
                  <c:v>47.441050008873276</c:v>
                </c:pt>
                <c:pt idx="216">
                  <c:v>47.441050008873276</c:v>
                </c:pt>
                <c:pt idx="217">
                  <c:v>47.441050008873276</c:v>
                </c:pt>
                <c:pt idx="218">
                  <c:v>47.441050008873276</c:v>
                </c:pt>
                <c:pt idx="219">
                  <c:v>47.441050008873276</c:v>
                </c:pt>
                <c:pt idx="220">
                  <c:v>47.441050008873276</c:v>
                </c:pt>
                <c:pt idx="221">
                  <c:v>47.441050008873276</c:v>
                </c:pt>
                <c:pt idx="222">
                  <c:v>47.441050008873276</c:v>
                </c:pt>
                <c:pt idx="223">
                  <c:v>47.441050008873276</c:v>
                </c:pt>
                <c:pt idx="224">
                  <c:v>47.441050008873276</c:v>
                </c:pt>
                <c:pt idx="225">
                  <c:v>47.441050008873276</c:v>
                </c:pt>
                <c:pt idx="226">
                  <c:v>47.441050008873276</c:v>
                </c:pt>
                <c:pt idx="227">
                  <c:v>47.441050008873276</c:v>
                </c:pt>
                <c:pt idx="228">
                  <c:v>47.441050008873276</c:v>
                </c:pt>
                <c:pt idx="229">
                  <c:v>47.441050008873276</c:v>
                </c:pt>
              </c:numCache>
            </c:numRef>
          </c:xVal>
          <c:yVal>
            <c:numRef>
              <c:f>Calculations!$P$30:$P$259</c:f>
              <c:numCache>
                <c:formatCode>General</c:formatCode>
                <c:ptCount val="230"/>
                <c:pt idx="0">
                  <c:v>140</c:v>
                </c:pt>
                <c:pt idx="1">
                  <c:v>136.2105075107909</c:v>
                </c:pt>
                <c:pt idx="2">
                  <c:v>132.90456234593631</c:v>
                </c:pt>
                <c:pt idx="3">
                  <c:v>129.94886309114372</c:v>
                </c:pt>
                <c:pt idx="4">
                  <c:v>127.2576367796062</c:v>
                </c:pt>
                <c:pt idx="5">
                  <c:v>124.77222309598358</c:v>
                </c:pt>
                <c:pt idx="6">
                  <c:v>122.45073014411001</c:v>
                </c:pt>
                <c:pt idx="7">
                  <c:v>120.26228001716075</c:v>
                </c:pt>
                <c:pt idx="8">
                  <c:v>118.18357932356599</c:v>
                </c:pt>
                <c:pt idx="9">
                  <c:v>116.19676416976743</c:v>
                </c:pt>
                <c:pt idx="10">
                  <c:v>114.28798823558003</c:v>
                </c:pt>
                <c:pt idx="11">
                  <c:v>112.44646633963453</c:v>
                </c:pt>
                <c:pt idx="12">
                  <c:v>110.66380913345056</c:v>
                </c:pt>
                <c:pt idx="13">
                  <c:v>108.93355074302028</c:v>
                </c:pt>
                <c:pt idx="14">
                  <c:v>107.25080857062153</c:v>
                </c:pt>
                <c:pt idx="15">
                  <c:v>105.61203657025065</c:v>
                </c:pt>
                <c:pt idx="16">
                  <c:v>104.01484694672251</c:v>
                </c:pt>
                <c:pt idx="17">
                  <c:v>102.45788404968449</c:v>
                </c:pt>
                <c:pt idx="18">
                  <c:v>100.94074030680696</c:v>
                </c:pt>
                <c:pt idx="19">
                  <c:v>99.46390863985998</c:v>
                </c:pt>
                <c:pt idx="20">
                  <c:v>98.028769849926093</c:v>
                </c:pt>
                <c:pt idx="21">
                  <c:v>96.637617807460686</c:v>
                </c:pt>
                <c:pt idx="22">
                  <c:v>95.293731085194452</c:v>
                </c:pt>
                <c:pt idx="23">
                  <c:v>94.001508940649785</c:v>
                </c:pt>
                <c:pt idx="24">
                  <c:v>92.766706527239052</c:v>
                </c:pt>
                <c:pt idx="25">
                  <c:v>91.596839029851111</c:v>
                </c:pt>
                <c:pt idx="26">
                  <c:v>90.501904596070304</c:v>
                </c:pt>
                <c:pt idx="27">
                  <c:v>89.495788349262583</c:v>
                </c:pt>
                <c:pt idx="28">
                  <c:v>88.599392126998069</c:v>
                </c:pt>
                <c:pt idx="29">
                  <c:v>87.849491369032165</c:v>
                </c:pt>
                <c:pt idx="30">
                  <c:v>87.340100442375913</c:v>
                </c:pt>
                <c:pt idx="31">
                  <c:v>87.340100442375913</c:v>
                </c:pt>
                <c:pt idx="32">
                  <c:v>87.340100442375913</c:v>
                </c:pt>
                <c:pt idx="33">
                  <c:v>87.340100442375913</c:v>
                </c:pt>
                <c:pt idx="34">
                  <c:v>87.340100442375913</c:v>
                </c:pt>
                <c:pt idx="35">
                  <c:v>87.340100442375913</c:v>
                </c:pt>
                <c:pt idx="36">
                  <c:v>87.340100442375913</c:v>
                </c:pt>
                <c:pt idx="37">
                  <c:v>87.340100442375913</c:v>
                </c:pt>
                <c:pt idx="38">
                  <c:v>87.340100442375913</c:v>
                </c:pt>
                <c:pt idx="39">
                  <c:v>87.340100442375913</c:v>
                </c:pt>
                <c:pt idx="40">
                  <c:v>87.340100442375913</c:v>
                </c:pt>
                <c:pt idx="41">
                  <c:v>87.340100442375913</c:v>
                </c:pt>
                <c:pt idx="42">
                  <c:v>87.340100442375913</c:v>
                </c:pt>
                <c:pt idx="43">
                  <c:v>87.340100442375913</c:v>
                </c:pt>
                <c:pt idx="44">
                  <c:v>87.340100442375913</c:v>
                </c:pt>
                <c:pt idx="45">
                  <c:v>87.340100442375913</c:v>
                </c:pt>
                <c:pt idx="46">
                  <c:v>87.340100442375913</c:v>
                </c:pt>
                <c:pt idx="47">
                  <c:v>87.340100442375913</c:v>
                </c:pt>
                <c:pt idx="48">
                  <c:v>87.340100442375913</c:v>
                </c:pt>
                <c:pt idx="49">
                  <c:v>87.340100442375913</c:v>
                </c:pt>
                <c:pt idx="50">
                  <c:v>87.340100442375913</c:v>
                </c:pt>
                <c:pt idx="51">
                  <c:v>87.340100442375913</c:v>
                </c:pt>
                <c:pt idx="52">
                  <c:v>87.340100442375913</c:v>
                </c:pt>
                <c:pt idx="53">
                  <c:v>87.340100442375913</c:v>
                </c:pt>
                <c:pt idx="54">
                  <c:v>87.340100442375913</c:v>
                </c:pt>
                <c:pt idx="55">
                  <c:v>87.340100442375913</c:v>
                </c:pt>
                <c:pt idx="56">
                  <c:v>87.340100442375913</c:v>
                </c:pt>
                <c:pt idx="57">
                  <c:v>87.340100442375913</c:v>
                </c:pt>
                <c:pt idx="58">
                  <c:v>87.340100442375913</c:v>
                </c:pt>
                <c:pt idx="59">
                  <c:v>87.340100442375913</c:v>
                </c:pt>
                <c:pt idx="60">
                  <c:v>87.340100442375913</c:v>
                </c:pt>
                <c:pt idx="61">
                  <c:v>87.340100442375913</c:v>
                </c:pt>
                <c:pt idx="62">
                  <c:v>87.340100442375913</c:v>
                </c:pt>
                <c:pt idx="63">
                  <c:v>87.340100442375913</c:v>
                </c:pt>
                <c:pt idx="64">
                  <c:v>87.340100442375913</c:v>
                </c:pt>
                <c:pt idx="65">
                  <c:v>87.340100442375913</c:v>
                </c:pt>
                <c:pt idx="66">
                  <c:v>87.340100442375913</c:v>
                </c:pt>
                <c:pt idx="67">
                  <c:v>87.340100442375913</c:v>
                </c:pt>
                <c:pt idx="68">
                  <c:v>87.340100442375913</c:v>
                </c:pt>
                <c:pt idx="69">
                  <c:v>87.340100442375913</c:v>
                </c:pt>
                <c:pt idx="70">
                  <c:v>87.340100442375913</c:v>
                </c:pt>
                <c:pt idx="71">
                  <c:v>87.340100442375913</c:v>
                </c:pt>
                <c:pt idx="72">
                  <c:v>87.340100442375913</c:v>
                </c:pt>
                <c:pt idx="73">
                  <c:v>87.340100442375913</c:v>
                </c:pt>
                <c:pt idx="74">
                  <c:v>87.340100442375913</c:v>
                </c:pt>
                <c:pt idx="75">
                  <c:v>87.340100442375913</c:v>
                </c:pt>
                <c:pt idx="76">
                  <c:v>87.340100442375913</c:v>
                </c:pt>
                <c:pt idx="77">
                  <c:v>87.340100442375913</c:v>
                </c:pt>
                <c:pt idx="78">
                  <c:v>87.340100442375913</c:v>
                </c:pt>
                <c:pt idx="79">
                  <c:v>87.340100442375913</c:v>
                </c:pt>
                <c:pt idx="80">
                  <c:v>87.340100442375913</c:v>
                </c:pt>
                <c:pt idx="81">
                  <c:v>87.340100442375913</c:v>
                </c:pt>
                <c:pt idx="82">
                  <c:v>87.340100442375913</c:v>
                </c:pt>
                <c:pt idx="83">
                  <c:v>87.340100442375913</c:v>
                </c:pt>
                <c:pt idx="84">
                  <c:v>87.340100442375913</c:v>
                </c:pt>
                <c:pt idx="85">
                  <c:v>87.340100442375913</c:v>
                </c:pt>
                <c:pt idx="86">
                  <c:v>87.340100442375913</c:v>
                </c:pt>
                <c:pt idx="87">
                  <c:v>87.340100442375913</c:v>
                </c:pt>
                <c:pt idx="88">
                  <c:v>87.340100442375913</c:v>
                </c:pt>
                <c:pt idx="89">
                  <c:v>87.340100442375913</c:v>
                </c:pt>
                <c:pt idx="90">
                  <c:v>87.340100442375913</c:v>
                </c:pt>
                <c:pt idx="91">
                  <c:v>87.340100442375913</c:v>
                </c:pt>
                <c:pt idx="92">
                  <c:v>87.340100442375913</c:v>
                </c:pt>
                <c:pt idx="93">
                  <c:v>87.340100442375913</c:v>
                </c:pt>
                <c:pt idx="94">
                  <c:v>87.340100442375913</c:v>
                </c:pt>
                <c:pt idx="95">
                  <c:v>87.340100442375913</c:v>
                </c:pt>
                <c:pt idx="96">
                  <c:v>87.340100442375913</c:v>
                </c:pt>
                <c:pt idx="97">
                  <c:v>87.340100442375913</c:v>
                </c:pt>
                <c:pt idx="98">
                  <c:v>87.340100442375913</c:v>
                </c:pt>
                <c:pt idx="99">
                  <c:v>87.340100442375913</c:v>
                </c:pt>
                <c:pt idx="100">
                  <c:v>87.340100442375913</c:v>
                </c:pt>
                <c:pt idx="101">
                  <c:v>87.340100442375913</c:v>
                </c:pt>
                <c:pt idx="102">
                  <c:v>87.340100442375913</c:v>
                </c:pt>
                <c:pt idx="103">
                  <c:v>87.340100442375913</c:v>
                </c:pt>
                <c:pt idx="104">
                  <c:v>87.340100442375913</c:v>
                </c:pt>
                <c:pt idx="105">
                  <c:v>87.340100442375913</c:v>
                </c:pt>
                <c:pt idx="106">
                  <c:v>87.340100442375913</c:v>
                </c:pt>
                <c:pt idx="107">
                  <c:v>87.340100442375913</c:v>
                </c:pt>
                <c:pt idx="108">
                  <c:v>87.340100442375913</c:v>
                </c:pt>
                <c:pt idx="109">
                  <c:v>87.340100442375913</c:v>
                </c:pt>
                <c:pt idx="110">
                  <c:v>87.340100442375913</c:v>
                </c:pt>
                <c:pt idx="111">
                  <c:v>87.340100442375913</c:v>
                </c:pt>
                <c:pt idx="112">
                  <c:v>87.340100442375913</c:v>
                </c:pt>
                <c:pt idx="113">
                  <c:v>87.340100442375913</c:v>
                </c:pt>
                <c:pt idx="114">
                  <c:v>87.340100442375913</c:v>
                </c:pt>
                <c:pt idx="115">
                  <c:v>87.340100442375913</c:v>
                </c:pt>
                <c:pt idx="116">
                  <c:v>87.340100442375913</c:v>
                </c:pt>
                <c:pt idx="117">
                  <c:v>87.340100442375913</c:v>
                </c:pt>
                <c:pt idx="118">
                  <c:v>87.340100442375913</c:v>
                </c:pt>
                <c:pt idx="119">
                  <c:v>87.340100442375913</c:v>
                </c:pt>
                <c:pt idx="120">
                  <c:v>87.340100442375913</c:v>
                </c:pt>
                <c:pt idx="121">
                  <c:v>87.340100442375913</c:v>
                </c:pt>
                <c:pt idx="122">
                  <c:v>87.340100442375913</c:v>
                </c:pt>
                <c:pt idx="123">
                  <c:v>87.340100442375913</c:v>
                </c:pt>
                <c:pt idx="124">
                  <c:v>87.340100442375913</c:v>
                </c:pt>
                <c:pt idx="125">
                  <c:v>87.340100442375913</c:v>
                </c:pt>
                <c:pt idx="126">
                  <c:v>87.340100442375913</c:v>
                </c:pt>
                <c:pt idx="127">
                  <c:v>87.340100442375913</c:v>
                </c:pt>
                <c:pt idx="128">
                  <c:v>87.340100442375913</c:v>
                </c:pt>
                <c:pt idx="129">
                  <c:v>87.340100442375913</c:v>
                </c:pt>
                <c:pt idx="130">
                  <c:v>87.340100442375913</c:v>
                </c:pt>
                <c:pt idx="131">
                  <c:v>87.340100442375913</c:v>
                </c:pt>
                <c:pt idx="132">
                  <c:v>87.340100442375913</c:v>
                </c:pt>
                <c:pt idx="133">
                  <c:v>87.340100442375913</c:v>
                </c:pt>
                <c:pt idx="134">
                  <c:v>87.340100442375913</c:v>
                </c:pt>
                <c:pt idx="135">
                  <c:v>87.340100442375913</c:v>
                </c:pt>
                <c:pt idx="136">
                  <c:v>87.340100442375913</c:v>
                </c:pt>
                <c:pt idx="137">
                  <c:v>87.340100442375913</c:v>
                </c:pt>
                <c:pt idx="138">
                  <c:v>87.340100442375913</c:v>
                </c:pt>
                <c:pt idx="139">
                  <c:v>87.340100442375913</c:v>
                </c:pt>
                <c:pt idx="140">
                  <c:v>87.340100442375913</c:v>
                </c:pt>
                <c:pt idx="141">
                  <c:v>87.340100442375913</c:v>
                </c:pt>
                <c:pt idx="142">
                  <c:v>87.340100442375913</c:v>
                </c:pt>
                <c:pt idx="143">
                  <c:v>87.340100442375913</c:v>
                </c:pt>
                <c:pt idx="144">
                  <c:v>87.340100442375913</c:v>
                </c:pt>
                <c:pt idx="145">
                  <c:v>87.340100442375913</c:v>
                </c:pt>
                <c:pt idx="146">
                  <c:v>87.340100442375913</c:v>
                </c:pt>
                <c:pt idx="147">
                  <c:v>87.340100442375913</c:v>
                </c:pt>
                <c:pt idx="148">
                  <c:v>87.340100442375913</c:v>
                </c:pt>
                <c:pt idx="149">
                  <c:v>87.340100442375913</c:v>
                </c:pt>
                <c:pt idx="150">
                  <c:v>87.340100442375913</c:v>
                </c:pt>
                <c:pt idx="151">
                  <c:v>87.340100442375913</c:v>
                </c:pt>
                <c:pt idx="152">
                  <c:v>87.340100442375913</c:v>
                </c:pt>
                <c:pt idx="153">
                  <c:v>87.340100442375913</c:v>
                </c:pt>
                <c:pt idx="154">
                  <c:v>87.340100442375913</c:v>
                </c:pt>
                <c:pt idx="155">
                  <c:v>87.340100442375913</c:v>
                </c:pt>
                <c:pt idx="156">
                  <c:v>87.340100442375913</c:v>
                </c:pt>
                <c:pt idx="157">
                  <c:v>87.340100442375913</c:v>
                </c:pt>
                <c:pt idx="158">
                  <c:v>87.340100442375913</c:v>
                </c:pt>
                <c:pt idx="159">
                  <c:v>87.340100442375913</c:v>
                </c:pt>
                <c:pt idx="160">
                  <c:v>87.340100442375913</c:v>
                </c:pt>
                <c:pt idx="161">
                  <c:v>87.340100442375913</c:v>
                </c:pt>
                <c:pt idx="162">
                  <c:v>87.340100442375913</c:v>
                </c:pt>
                <c:pt idx="163">
                  <c:v>87.340100442375913</c:v>
                </c:pt>
                <c:pt idx="164">
                  <c:v>87.340100442375913</c:v>
                </c:pt>
                <c:pt idx="165">
                  <c:v>87.340100442375913</c:v>
                </c:pt>
                <c:pt idx="166">
                  <c:v>87.340100442375913</c:v>
                </c:pt>
                <c:pt idx="167">
                  <c:v>87.340100442375913</c:v>
                </c:pt>
                <c:pt idx="168">
                  <c:v>87.340100442375913</c:v>
                </c:pt>
                <c:pt idx="169">
                  <c:v>87.340100442375913</c:v>
                </c:pt>
                <c:pt idx="170">
                  <c:v>87.340100442375913</c:v>
                </c:pt>
                <c:pt idx="171">
                  <c:v>87.340100442375913</c:v>
                </c:pt>
                <c:pt idx="172">
                  <c:v>87.340100442375913</c:v>
                </c:pt>
                <c:pt idx="173">
                  <c:v>87.340100442375913</c:v>
                </c:pt>
                <c:pt idx="174">
                  <c:v>87.340100442375913</c:v>
                </c:pt>
                <c:pt idx="175">
                  <c:v>87.340100442375913</c:v>
                </c:pt>
                <c:pt idx="176">
                  <c:v>87.340100442375913</c:v>
                </c:pt>
                <c:pt idx="177">
                  <c:v>87.340100442375913</c:v>
                </c:pt>
                <c:pt idx="178">
                  <c:v>87.340100442375913</c:v>
                </c:pt>
                <c:pt idx="179">
                  <c:v>87.340100442375913</c:v>
                </c:pt>
                <c:pt idx="180">
                  <c:v>87.340100442375913</c:v>
                </c:pt>
                <c:pt idx="181">
                  <c:v>87.340100442375913</c:v>
                </c:pt>
                <c:pt idx="182">
                  <c:v>87.340100442375913</c:v>
                </c:pt>
                <c:pt idx="183">
                  <c:v>87.340100442375913</c:v>
                </c:pt>
                <c:pt idx="184">
                  <c:v>87.340100442375913</c:v>
                </c:pt>
                <c:pt idx="185">
                  <c:v>87.340100442375913</c:v>
                </c:pt>
                <c:pt idx="186">
                  <c:v>87.340100442375913</c:v>
                </c:pt>
                <c:pt idx="187">
                  <c:v>87.340100442375913</c:v>
                </c:pt>
                <c:pt idx="188">
                  <c:v>87.340100442375913</c:v>
                </c:pt>
                <c:pt idx="189">
                  <c:v>87.340100442375913</c:v>
                </c:pt>
                <c:pt idx="190">
                  <c:v>87.340100442375913</c:v>
                </c:pt>
                <c:pt idx="191">
                  <c:v>87.340100442375913</c:v>
                </c:pt>
                <c:pt idx="192">
                  <c:v>87.340100442375913</c:v>
                </c:pt>
                <c:pt idx="193">
                  <c:v>87.340100442375913</c:v>
                </c:pt>
                <c:pt idx="194">
                  <c:v>87.340100442375913</c:v>
                </c:pt>
                <c:pt idx="195">
                  <c:v>87.340100442375913</c:v>
                </c:pt>
                <c:pt idx="196">
                  <c:v>87.340100442375913</c:v>
                </c:pt>
                <c:pt idx="197">
                  <c:v>87.340100442375913</c:v>
                </c:pt>
                <c:pt idx="198">
                  <c:v>87.340100442375913</c:v>
                </c:pt>
                <c:pt idx="199">
                  <c:v>87.340100442375913</c:v>
                </c:pt>
                <c:pt idx="200">
                  <c:v>87.340100442375913</c:v>
                </c:pt>
                <c:pt idx="201">
                  <c:v>87.340100442375913</c:v>
                </c:pt>
                <c:pt idx="202">
                  <c:v>87.340100442375913</c:v>
                </c:pt>
                <c:pt idx="203">
                  <c:v>87.340100442375913</c:v>
                </c:pt>
                <c:pt idx="204">
                  <c:v>87.340100442375913</c:v>
                </c:pt>
                <c:pt idx="205">
                  <c:v>87.340100442375913</c:v>
                </c:pt>
                <c:pt idx="206">
                  <c:v>87.340100442375913</c:v>
                </c:pt>
                <c:pt idx="207">
                  <c:v>87.340100442375913</c:v>
                </c:pt>
                <c:pt idx="208">
                  <c:v>87.340100442375913</c:v>
                </c:pt>
                <c:pt idx="209">
                  <c:v>87.340100442375913</c:v>
                </c:pt>
                <c:pt idx="210">
                  <c:v>87.340100442375913</c:v>
                </c:pt>
                <c:pt idx="211">
                  <c:v>87.340100442375913</c:v>
                </c:pt>
                <c:pt idx="212">
                  <c:v>87.340100442375913</c:v>
                </c:pt>
                <c:pt idx="213">
                  <c:v>87.340100442375913</c:v>
                </c:pt>
                <c:pt idx="214">
                  <c:v>87.340100442375913</c:v>
                </c:pt>
                <c:pt idx="215">
                  <c:v>87.340100442375913</c:v>
                </c:pt>
                <c:pt idx="216">
                  <c:v>87.340100442375913</c:v>
                </c:pt>
                <c:pt idx="217">
                  <c:v>87.340100442375913</c:v>
                </c:pt>
                <c:pt idx="218">
                  <c:v>87.340100442375913</c:v>
                </c:pt>
                <c:pt idx="219">
                  <c:v>87.340100442375913</c:v>
                </c:pt>
                <c:pt idx="220">
                  <c:v>87.340100442375913</c:v>
                </c:pt>
                <c:pt idx="221">
                  <c:v>87.340100442375913</c:v>
                </c:pt>
                <c:pt idx="222">
                  <c:v>87.340100442375913</c:v>
                </c:pt>
                <c:pt idx="223">
                  <c:v>87.340100442375913</c:v>
                </c:pt>
                <c:pt idx="224">
                  <c:v>87.340100442375913</c:v>
                </c:pt>
                <c:pt idx="225">
                  <c:v>87.340100442375913</c:v>
                </c:pt>
                <c:pt idx="226">
                  <c:v>87.340100442375913</c:v>
                </c:pt>
                <c:pt idx="227">
                  <c:v>87.340100442375913</c:v>
                </c:pt>
                <c:pt idx="228">
                  <c:v>87.340100442375913</c:v>
                </c:pt>
                <c:pt idx="229">
                  <c:v>87.340100442375913</c:v>
                </c:pt>
              </c:numCache>
            </c:numRef>
          </c:yVal>
          <c:smooth val="1"/>
        </c:ser>
        <c:ser>
          <c:idx val="1"/>
          <c:order val="1"/>
          <c:tx>
            <c:v>Burst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Calculations!$N$10</c:f>
              <c:numCache>
                <c:formatCode>0.00</c:formatCode>
                <c:ptCount val="1"/>
                <c:pt idx="0">
                  <c:v>47.441050008873276</c:v>
                </c:pt>
              </c:numCache>
            </c:numRef>
          </c:xVal>
          <c:yVal>
            <c:numRef>
              <c:f>Calculations!$N$12</c:f>
              <c:numCache>
                <c:formatCode>0.00</c:formatCode>
                <c:ptCount val="1"/>
                <c:pt idx="0">
                  <c:v>87.340100442375913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Calculations!$V$3:$V$23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Calculations!$Y$3:$Y$23</c:f>
              <c:numCache>
                <c:formatCode>0.00</c:formatCode>
                <c:ptCount val="21"/>
                <c:pt idx="0">
                  <c:v>87.340100442375913</c:v>
                </c:pt>
                <c:pt idx="1">
                  <c:v>87.340100442375913</c:v>
                </c:pt>
                <c:pt idx="2">
                  <c:v>87.340100442375913</c:v>
                </c:pt>
                <c:pt idx="3">
                  <c:v>87.340100442375913</c:v>
                </c:pt>
                <c:pt idx="4">
                  <c:v>87.340100442375913</c:v>
                </c:pt>
                <c:pt idx="5">
                  <c:v>87.340100442375913</c:v>
                </c:pt>
                <c:pt idx="6">
                  <c:v>87.340100442375913</c:v>
                </c:pt>
                <c:pt idx="7">
                  <c:v>87.340100442375913</c:v>
                </c:pt>
                <c:pt idx="8">
                  <c:v>87.340100442375913</c:v>
                </c:pt>
                <c:pt idx="9">
                  <c:v>87.340100442375913</c:v>
                </c:pt>
                <c:pt idx="10">
                  <c:v>87.340100442375913</c:v>
                </c:pt>
                <c:pt idx="11">
                  <c:v>87.340100442375913</c:v>
                </c:pt>
                <c:pt idx="12">
                  <c:v>87.340100442375913</c:v>
                </c:pt>
                <c:pt idx="13">
                  <c:v>87.340100442375913</c:v>
                </c:pt>
                <c:pt idx="14">
                  <c:v>87.340100442375913</c:v>
                </c:pt>
                <c:pt idx="15">
                  <c:v>87.340100442375913</c:v>
                </c:pt>
                <c:pt idx="16">
                  <c:v>87.340100442375913</c:v>
                </c:pt>
                <c:pt idx="17">
                  <c:v>87.340100442375913</c:v>
                </c:pt>
                <c:pt idx="18">
                  <c:v>87.340100442375913</c:v>
                </c:pt>
                <c:pt idx="19">
                  <c:v>87.340100442375913</c:v>
                </c:pt>
                <c:pt idx="20">
                  <c:v>87.340100442375913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Calculations!$V$3:$V$23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Calculations!$Z$3:$Z$23</c:f>
              <c:numCache>
                <c:formatCode>0.00</c:formatCode>
                <c:ptCount val="21"/>
                <c:pt idx="0">
                  <c:v>87.340100442375913</c:v>
                </c:pt>
                <c:pt idx="1">
                  <c:v>87.340100442375913</c:v>
                </c:pt>
                <c:pt idx="2">
                  <c:v>87.340100442375913</c:v>
                </c:pt>
                <c:pt idx="3">
                  <c:v>87.340100442375913</c:v>
                </c:pt>
                <c:pt idx="4">
                  <c:v>87.340100442375913</c:v>
                </c:pt>
                <c:pt idx="5">
                  <c:v>87.340100442375913</c:v>
                </c:pt>
                <c:pt idx="6">
                  <c:v>87.340100442375913</c:v>
                </c:pt>
                <c:pt idx="7">
                  <c:v>87.340100442375913</c:v>
                </c:pt>
                <c:pt idx="8">
                  <c:v>87.340100442375913</c:v>
                </c:pt>
                <c:pt idx="9">
                  <c:v>87.340100442375913</c:v>
                </c:pt>
                <c:pt idx="10">
                  <c:v>87.340100442375913</c:v>
                </c:pt>
                <c:pt idx="11">
                  <c:v>87.340100442375913</c:v>
                </c:pt>
                <c:pt idx="12">
                  <c:v>87.340100442375913</c:v>
                </c:pt>
                <c:pt idx="13">
                  <c:v>87.340100442375913</c:v>
                </c:pt>
                <c:pt idx="14">
                  <c:v>87.340100442375913</c:v>
                </c:pt>
                <c:pt idx="15">
                  <c:v>87.340100442375913</c:v>
                </c:pt>
                <c:pt idx="16">
                  <c:v>87.340100442375913</c:v>
                </c:pt>
                <c:pt idx="17">
                  <c:v>87.340100442375913</c:v>
                </c:pt>
                <c:pt idx="18">
                  <c:v>87.340100442375913</c:v>
                </c:pt>
                <c:pt idx="19">
                  <c:v>87.340100442375913</c:v>
                </c:pt>
                <c:pt idx="20">
                  <c:v>87.340100442375913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14496"/>
        <c:axId val="94743168"/>
      </c:scatterChart>
      <c:valAx>
        <c:axId val="94714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Downrange Carry [metres]</a:t>
                </a:r>
              </a:p>
            </c:rich>
          </c:tx>
          <c:layout>
            <c:manualLayout>
              <c:xMode val="edge"/>
              <c:yMode val="edge"/>
              <c:x val="0.34970359201553708"/>
              <c:y val="0.930798005550165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43168"/>
        <c:crosses val="autoZero"/>
        <c:crossBetween val="midCat"/>
        <c:majorUnit val="20"/>
        <c:minorUnit val="10"/>
      </c:valAx>
      <c:valAx>
        <c:axId val="947431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Height [metres]</a:t>
                </a:r>
              </a:p>
            </c:rich>
          </c:tx>
          <c:layout>
            <c:manualLayout>
              <c:xMode val="edge"/>
              <c:yMode val="edge"/>
              <c:x val="3.7702698510203955E-2"/>
              <c:y val="0.340002256164970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714496"/>
        <c:crosses val="autoZero"/>
        <c:crossBetween val="midCat"/>
        <c:majorUnit val="50"/>
        <c:minorUnit val="16.75863202804562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Aerial Shell Ground Track</a:t>
            </a:r>
          </a:p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9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(not to scale)</a:t>
            </a:r>
          </a:p>
        </c:rich>
      </c:tx>
      <c:layout>
        <c:manualLayout>
          <c:xMode val="edge"/>
          <c:yMode val="edge"/>
          <c:x val="0.30536200047803869"/>
          <c:y val="3.17073170731707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83952696934861"/>
          <c:y val="0.17560975609756097"/>
          <c:w val="0.77156352792542593"/>
          <c:h val="0.66829268292682931"/>
        </c:manualLayout>
      </c:layout>
      <c:scatterChart>
        <c:scatterStyle val="smoothMarker"/>
        <c:varyColors val="0"/>
        <c:ser>
          <c:idx val="0"/>
          <c:order val="0"/>
          <c:tx>
            <c:v>Ground Track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Calculations!$M$30:$M$259</c:f>
              <c:numCache>
                <c:formatCode>General</c:formatCode>
                <c:ptCount val="230"/>
                <c:pt idx="0">
                  <c:v>0</c:v>
                </c:pt>
                <c:pt idx="1">
                  <c:v>6.3245997626989912</c:v>
                </c:pt>
                <c:pt idx="2">
                  <c:v>11.619564126399762</c:v>
                </c:pt>
                <c:pt idx="3">
                  <c:v>16.144517919385287</c:v>
                </c:pt>
                <c:pt idx="4">
                  <c:v>20.067523330333977</c:v>
                </c:pt>
                <c:pt idx="5">
                  <c:v>23.504432133669386</c:v>
                </c:pt>
                <c:pt idx="6">
                  <c:v>26.538852016681115</c:v>
                </c:pt>
                <c:pt idx="7">
                  <c:v>29.233272560405418</c:v>
                </c:pt>
                <c:pt idx="8">
                  <c:v>31.635711124181505</c:v>
                </c:pt>
                <c:pt idx="9">
                  <c:v>33.783902476224988</c:v>
                </c:pt>
                <c:pt idx="10">
                  <c:v>35.708056635391245</c:v>
                </c:pt>
                <c:pt idx="11">
                  <c:v>37.432739918829398</c:v>
                </c:pt>
                <c:pt idx="12">
                  <c:v>38.978196782023382</c:v>
                </c:pt>
                <c:pt idx="13">
                  <c:v>40.361302585409547</c:v>
                </c:pt>
                <c:pt idx="14">
                  <c:v>41.596265513492845</c:v>
                </c:pt>
                <c:pt idx="15">
                  <c:v>42.695153554157471</c:v>
                </c:pt>
                <c:pt idx="16">
                  <c:v>43.668296612971709</c:v>
                </c:pt>
                <c:pt idx="17">
                  <c:v>44.524597542535446</c:v>
                </c:pt>
                <c:pt idx="18">
                  <c:v>45.271775264807516</c:v>
                </c:pt>
                <c:pt idx="19">
                  <c:v>45.916556036222531</c:v>
                </c:pt>
                <c:pt idx="20">
                  <c:v>46.46482390849188</c:v>
                </c:pt>
                <c:pt idx="21">
                  <c:v>46.921737695700514</c:v>
                </c:pt>
                <c:pt idx="22">
                  <c:v>47.291818603068705</c:v>
                </c:pt>
                <c:pt idx="23">
                  <c:v>47.579009419951589</c:v>
                </c:pt>
                <c:pt idx="24">
                  <c:v>47.786701786561039</c:v>
                </c:pt>
                <c:pt idx="25">
                  <c:v>47.917720306202668</c:v>
                </c:pt>
                <c:pt idx="26">
                  <c:v>47.974235392591467</c:v>
                </c:pt>
                <c:pt idx="27">
                  <c:v>47.957532391373427</c:v>
                </c:pt>
                <c:pt idx="28">
                  <c:v>47.86742082814272</c:v>
                </c:pt>
                <c:pt idx="29">
                  <c:v>47.700436342755438</c:v>
                </c:pt>
                <c:pt idx="30">
                  <c:v>47.441050008873276</c:v>
                </c:pt>
                <c:pt idx="31">
                  <c:v>47.441050008873276</c:v>
                </c:pt>
                <c:pt idx="32">
                  <c:v>47.441050008873276</c:v>
                </c:pt>
                <c:pt idx="33">
                  <c:v>47.441050008873276</c:v>
                </c:pt>
                <c:pt idx="34">
                  <c:v>47.441050008873276</c:v>
                </c:pt>
                <c:pt idx="35">
                  <c:v>47.441050008873276</c:v>
                </c:pt>
                <c:pt idx="36">
                  <c:v>47.441050008873276</c:v>
                </c:pt>
                <c:pt idx="37">
                  <c:v>47.441050008873276</c:v>
                </c:pt>
                <c:pt idx="38">
                  <c:v>47.441050008873276</c:v>
                </c:pt>
                <c:pt idx="39">
                  <c:v>47.441050008873276</c:v>
                </c:pt>
                <c:pt idx="40">
                  <c:v>47.441050008873276</c:v>
                </c:pt>
                <c:pt idx="41">
                  <c:v>47.441050008873276</c:v>
                </c:pt>
                <c:pt idx="42">
                  <c:v>47.441050008873276</c:v>
                </c:pt>
                <c:pt idx="43">
                  <c:v>47.441050008873276</c:v>
                </c:pt>
                <c:pt idx="44">
                  <c:v>47.441050008873276</c:v>
                </c:pt>
                <c:pt idx="45">
                  <c:v>47.441050008873276</c:v>
                </c:pt>
                <c:pt idx="46">
                  <c:v>47.441050008873276</c:v>
                </c:pt>
                <c:pt idx="47">
                  <c:v>47.441050008873276</c:v>
                </c:pt>
                <c:pt idx="48">
                  <c:v>47.441050008873276</c:v>
                </c:pt>
                <c:pt idx="49">
                  <c:v>47.441050008873276</c:v>
                </c:pt>
                <c:pt idx="50">
                  <c:v>47.441050008873276</c:v>
                </c:pt>
                <c:pt idx="51">
                  <c:v>47.441050008873276</c:v>
                </c:pt>
                <c:pt idx="52">
                  <c:v>47.441050008873276</c:v>
                </c:pt>
                <c:pt idx="53">
                  <c:v>47.441050008873276</c:v>
                </c:pt>
                <c:pt idx="54">
                  <c:v>47.441050008873276</c:v>
                </c:pt>
                <c:pt idx="55">
                  <c:v>47.441050008873276</c:v>
                </c:pt>
                <c:pt idx="56">
                  <c:v>47.441050008873276</c:v>
                </c:pt>
                <c:pt idx="57">
                  <c:v>47.441050008873276</c:v>
                </c:pt>
                <c:pt idx="58">
                  <c:v>47.441050008873276</c:v>
                </c:pt>
                <c:pt idx="59">
                  <c:v>47.441050008873276</c:v>
                </c:pt>
                <c:pt idx="60">
                  <c:v>47.441050008873276</c:v>
                </c:pt>
                <c:pt idx="61">
                  <c:v>47.441050008873276</c:v>
                </c:pt>
                <c:pt idx="62">
                  <c:v>47.441050008873276</c:v>
                </c:pt>
                <c:pt idx="63">
                  <c:v>47.441050008873276</c:v>
                </c:pt>
                <c:pt idx="64">
                  <c:v>47.441050008873276</c:v>
                </c:pt>
                <c:pt idx="65">
                  <c:v>47.441050008873276</c:v>
                </c:pt>
                <c:pt idx="66">
                  <c:v>47.441050008873276</c:v>
                </c:pt>
                <c:pt idx="67">
                  <c:v>47.441050008873276</c:v>
                </c:pt>
                <c:pt idx="68">
                  <c:v>47.441050008873276</c:v>
                </c:pt>
                <c:pt idx="69">
                  <c:v>47.441050008873276</c:v>
                </c:pt>
                <c:pt idx="70">
                  <c:v>47.441050008873276</c:v>
                </c:pt>
                <c:pt idx="71">
                  <c:v>47.441050008873276</c:v>
                </c:pt>
                <c:pt idx="72">
                  <c:v>47.441050008873276</c:v>
                </c:pt>
                <c:pt idx="73">
                  <c:v>47.441050008873276</c:v>
                </c:pt>
                <c:pt idx="74">
                  <c:v>47.441050008873276</c:v>
                </c:pt>
                <c:pt idx="75">
                  <c:v>47.441050008873276</c:v>
                </c:pt>
                <c:pt idx="76">
                  <c:v>47.441050008873276</c:v>
                </c:pt>
                <c:pt idx="77">
                  <c:v>47.441050008873276</c:v>
                </c:pt>
                <c:pt idx="78">
                  <c:v>47.441050008873276</c:v>
                </c:pt>
                <c:pt idx="79">
                  <c:v>47.441050008873276</c:v>
                </c:pt>
                <c:pt idx="80">
                  <c:v>47.441050008873276</c:v>
                </c:pt>
                <c:pt idx="81">
                  <c:v>47.441050008873276</c:v>
                </c:pt>
                <c:pt idx="82">
                  <c:v>47.441050008873276</c:v>
                </c:pt>
                <c:pt idx="83">
                  <c:v>47.441050008873276</c:v>
                </c:pt>
                <c:pt idx="84">
                  <c:v>47.441050008873276</c:v>
                </c:pt>
                <c:pt idx="85">
                  <c:v>47.441050008873276</c:v>
                </c:pt>
                <c:pt idx="86">
                  <c:v>47.441050008873276</c:v>
                </c:pt>
                <c:pt idx="87">
                  <c:v>47.441050008873276</c:v>
                </c:pt>
                <c:pt idx="88">
                  <c:v>47.441050008873276</c:v>
                </c:pt>
                <c:pt idx="89">
                  <c:v>47.441050008873276</c:v>
                </c:pt>
                <c:pt idx="90">
                  <c:v>47.441050008873276</c:v>
                </c:pt>
                <c:pt idx="91">
                  <c:v>47.441050008873276</c:v>
                </c:pt>
                <c:pt idx="92">
                  <c:v>47.441050008873276</c:v>
                </c:pt>
                <c:pt idx="93">
                  <c:v>47.441050008873276</c:v>
                </c:pt>
                <c:pt idx="94">
                  <c:v>47.441050008873276</c:v>
                </c:pt>
                <c:pt idx="95">
                  <c:v>47.441050008873276</c:v>
                </c:pt>
                <c:pt idx="96">
                  <c:v>47.441050008873276</c:v>
                </c:pt>
                <c:pt idx="97">
                  <c:v>47.441050008873276</c:v>
                </c:pt>
                <c:pt idx="98">
                  <c:v>47.441050008873276</c:v>
                </c:pt>
                <c:pt idx="99">
                  <c:v>47.441050008873276</c:v>
                </c:pt>
                <c:pt idx="100">
                  <c:v>47.441050008873276</c:v>
                </c:pt>
                <c:pt idx="101">
                  <c:v>47.441050008873276</c:v>
                </c:pt>
                <c:pt idx="102">
                  <c:v>47.441050008873276</c:v>
                </c:pt>
                <c:pt idx="103">
                  <c:v>47.441050008873276</c:v>
                </c:pt>
                <c:pt idx="104">
                  <c:v>47.441050008873276</c:v>
                </c:pt>
                <c:pt idx="105">
                  <c:v>47.441050008873276</c:v>
                </c:pt>
                <c:pt idx="106">
                  <c:v>47.441050008873276</c:v>
                </c:pt>
                <c:pt idx="107">
                  <c:v>47.441050008873276</c:v>
                </c:pt>
                <c:pt idx="108">
                  <c:v>47.441050008873276</c:v>
                </c:pt>
                <c:pt idx="109">
                  <c:v>47.441050008873276</c:v>
                </c:pt>
                <c:pt idx="110">
                  <c:v>47.441050008873276</c:v>
                </c:pt>
                <c:pt idx="111">
                  <c:v>47.441050008873276</c:v>
                </c:pt>
                <c:pt idx="112">
                  <c:v>47.441050008873276</c:v>
                </c:pt>
                <c:pt idx="113">
                  <c:v>47.441050008873276</c:v>
                </c:pt>
                <c:pt idx="114">
                  <c:v>47.441050008873276</c:v>
                </c:pt>
                <c:pt idx="115">
                  <c:v>47.441050008873276</c:v>
                </c:pt>
                <c:pt idx="116">
                  <c:v>47.441050008873276</c:v>
                </c:pt>
                <c:pt idx="117">
                  <c:v>47.441050008873276</c:v>
                </c:pt>
                <c:pt idx="118">
                  <c:v>47.441050008873276</c:v>
                </c:pt>
                <c:pt idx="119">
                  <c:v>47.441050008873276</c:v>
                </c:pt>
                <c:pt idx="120">
                  <c:v>47.441050008873276</c:v>
                </c:pt>
                <c:pt idx="121">
                  <c:v>47.441050008873276</c:v>
                </c:pt>
                <c:pt idx="122">
                  <c:v>47.441050008873276</c:v>
                </c:pt>
                <c:pt idx="123">
                  <c:v>47.441050008873276</c:v>
                </c:pt>
                <c:pt idx="124">
                  <c:v>47.441050008873276</c:v>
                </c:pt>
                <c:pt idx="125">
                  <c:v>47.441050008873276</c:v>
                </c:pt>
                <c:pt idx="126">
                  <c:v>47.441050008873276</c:v>
                </c:pt>
                <c:pt idx="127">
                  <c:v>47.441050008873276</c:v>
                </c:pt>
                <c:pt idx="128">
                  <c:v>47.441050008873276</c:v>
                </c:pt>
                <c:pt idx="129">
                  <c:v>47.441050008873276</c:v>
                </c:pt>
                <c:pt idx="130">
                  <c:v>47.441050008873276</c:v>
                </c:pt>
                <c:pt idx="131">
                  <c:v>47.441050008873276</c:v>
                </c:pt>
                <c:pt idx="132">
                  <c:v>47.441050008873276</c:v>
                </c:pt>
                <c:pt idx="133">
                  <c:v>47.441050008873276</c:v>
                </c:pt>
                <c:pt idx="134">
                  <c:v>47.441050008873276</c:v>
                </c:pt>
                <c:pt idx="135">
                  <c:v>47.441050008873276</c:v>
                </c:pt>
                <c:pt idx="136">
                  <c:v>47.441050008873276</c:v>
                </c:pt>
                <c:pt idx="137">
                  <c:v>47.441050008873276</c:v>
                </c:pt>
                <c:pt idx="138">
                  <c:v>47.441050008873276</c:v>
                </c:pt>
                <c:pt idx="139">
                  <c:v>47.441050008873276</c:v>
                </c:pt>
                <c:pt idx="140">
                  <c:v>47.441050008873276</c:v>
                </c:pt>
                <c:pt idx="141">
                  <c:v>47.441050008873276</c:v>
                </c:pt>
                <c:pt idx="142">
                  <c:v>47.441050008873276</c:v>
                </c:pt>
                <c:pt idx="143">
                  <c:v>47.441050008873276</c:v>
                </c:pt>
                <c:pt idx="144">
                  <c:v>47.441050008873276</c:v>
                </c:pt>
                <c:pt idx="145">
                  <c:v>47.441050008873276</c:v>
                </c:pt>
                <c:pt idx="146">
                  <c:v>47.441050008873276</c:v>
                </c:pt>
                <c:pt idx="147">
                  <c:v>47.441050008873276</c:v>
                </c:pt>
                <c:pt idx="148">
                  <c:v>47.441050008873276</c:v>
                </c:pt>
                <c:pt idx="149">
                  <c:v>47.441050008873276</c:v>
                </c:pt>
                <c:pt idx="150">
                  <c:v>47.441050008873276</c:v>
                </c:pt>
                <c:pt idx="151">
                  <c:v>47.441050008873276</c:v>
                </c:pt>
                <c:pt idx="152">
                  <c:v>47.441050008873276</c:v>
                </c:pt>
                <c:pt idx="153">
                  <c:v>47.441050008873276</c:v>
                </c:pt>
                <c:pt idx="154">
                  <c:v>47.441050008873276</c:v>
                </c:pt>
                <c:pt idx="155">
                  <c:v>47.441050008873276</c:v>
                </c:pt>
                <c:pt idx="156">
                  <c:v>47.441050008873276</c:v>
                </c:pt>
                <c:pt idx="157">
                  <c:v>47.441050008873276</c:v>
                </c:pt>
                <c:pt idx="158">
                  <c:v>47.441050008873276</c:v>
                </c:pt>
                <c:pt idx="159">
                  <c:v>47.441050008873276</c:v>
                </c:pt>
                <c:pt idx="160">
                  <c:v>47.441050008873276</c:v>
                </c:pt>
                <c:pt idx="161">
                  <c:v>47.441050008873276</c:v>
                </c:pt>
                <c:pt idx="162">
                  <c:v>47.441050008873276</c:v>
                </c:pt>
                <c:pt idx="163">
                  <c:v>47.441050008873276</c:v>
                </c:pt>
                <c:pt idx="164">
                  <c:v>47.441050008873276</c:v>
                </c:pt>
                <c:pt idx="165">
                  <c:v>47.441050008873276</c:v>
                </c:pt>
                <c:pt idx="166">
                  <c:v>47.441050008873276</c:v>
                </c:pt>
                <c:pt idx="167">
                  <c:v>47.441050008873276</c:v>
                </c:pt>
                <c:pt idx="168">
                  <c:v>47.441050008873276</c:v>
                </c:pt>
                <c:pt idx="169">
                  <c:v>47.441050008873276</c:v>
                </c:pt>
                <c:pt idx="170">
                  <c:v>47.441050008873276</c:v>
                </c:pt>
                <c:pt idx="171">
                  <c:v>47.441050008873276</c:v>
                </c:pt>
                <c:pt idx="172">
                  <c:v>47.441050008873276</c:v>
                </c:pt>
                <c:pt idx="173">
                  <c:v>47.441050008873276</c:v>
                </c:pt>
                <c:pt idx="174">
                  <c:v>47.441050008873276</c:v>
                </c:pt>
                <c:pt idx="175">
                  <c:v>47.441050008873276</c:v>
                </c:pt>
                <c:pt idx="176">
                  <c:v>47.441050008873276</c:v>
                </c:pt>
                <c:pt idx="177">
                  <c:v>47.441050008873276</c:v>
                </c:pt>
                <c:pt idx="178">
                  <c:v>47.441050008873276</c:v>
                </c:pt>
                <c:pt idx="179">
                  <c:v>47.441050008873276</c:v>
                </c:pt>
                <c:pt idx="180">
                  <c:v>47.441050008873276</c:v>
                </c:pt>
                <c:pt idx="181">
                  <c:v>47.441050008873276</c:v>
                </c:pt>
                <c:pt idx="182">
                  <c:v>47.441050008873276</c:v>
                </c:pt>
                <c:pt idx="183">
                  <c:v>47.441050008873276</c:v>
                </c:pt>
                <c:pt idx="184">
                  <c:v>47.441050008873276</c:v>
                </c:pt>
                <c:pt idx="185">
                  <c:v>47.441050008873276</c:v>
                </c:pt>
                <c:pt idx="186">
                  <c:v>47.441050008873276</c:v>
                </c:pt>
                <c:pt idx="187">
                  <c:v>47.441050008873276</c:v>
                </c:pt>
                <c:pt idx="188">
                  <c:v>47.441050008873276</c:v>
                </c:pt>
                <c:pt idx="189">
                  <c:v>47.441050008873276</c:v>
                </c:pt>
                <c:pt idx="190">
                  <c:v>47.441050008873276</c:v>
                </c:pt>
                <c:pt idx="191">
                  <c:v>47.441050008873276</c:v>
                </c:pt>
                <c:pt idx="192">
                  <c:v>47.441050008873276</c:v>
                </c:pt>
                <c:pt idx="193">
                  <c:v>47.441050008873276</c:v>
                </c:pt>
                <c:pt idx="194">
                  <c:v>47.441050008873276</c:v>
                </c:pt>
                <c:pt idx="195">
                  <c:v>47.441050008873276</c:v>
                </c:pt>
                <c:pt idx="196">
                  <c:v>47.441050008873276</c:v>
                </c:pt>
                <c:pt idx="197">
                  <c:v>47.441050008873276</c:v>
                </c:pt>
                <c:pt idx="198">
                  <c:v>47.441050008873276</c:v>
                </c:pt>
                <c:pt idx="199">
                  <c:v>47.441050008873276</c:v>
                </c:pt>
                <c:pt idx="200">
                  <c:v>47.441050008873276</c:v>
                </c:pt>
                <c:pt idx="201">
                  <c:v>47.441050008873276</c:v>
                </c:pt>
                <c:pt idx="202">
                  <c:v>47.441050008873276</c:v>
                </c:pt>
                <c:pt idx="203">
                  <c:v>47.441050008873276</c:v>
                </c:pt>
                <c:pt idx="204">
                  <c:v>47.441050008873276</c:v>
                </c:pt>
                <c:pt idx="205">
                  <c:v>47.441050008873276</c:v>
                </c:pt>
                <c:pt idx="206">
                  <c:v>47.441050008873276</c:v>
                </c:pt>
                <c:pt idx="207">
                  <c:v>47.441050008873276</c:v>
                </c:pt>
                <c:pt idx="208">
                  <c:v>47.441050008873276</c:v>
                </c:pt>
                <c:pt idx="209">
                  <c:v>47.441050008873276</c:v>
                </c:pt>
                <c:pt idx="210">
                  <c:v>47.441050008873276</c:v>
                </c:pt>
                <c:pt idx="211">
                  <c:v>47.441050008873276</c:v>
                </c:pt>
                <c:pt idx="212">
                  <c:v>47.441050008873276</c:v>
                </c:pt>
                <c:pt idx="213">
                  <c:v>47.441050008873276</c:v>
                </c:pt>
                <c:pt idx="214">
                  <c:v>47.441050008873276</c:v>
                </c:pt>
                <c:pt idx="215">
                  <c:v>47.441050008873276</c:v>
                </c:pt>
                <c:pt idx="216">
                  <c:v>47.441050008873276</c:v>
                </c:pt>
                <c:pt idx="217">
                  <c:v>47.441050008873276</c:v>
                </c:pt>
                <c:pt idx="218">
                  <c:v>47.441050008873276</c:v>
                </c:pt>
                <c:pt idx="219">
                  <c:v>47.441050008873276</c:v>
                </c:pt>
                <c:pt idx="220">
                  <c:v>47.441050008873276</c:v>
                </c:pt>
                <c:pt idx="221">
                  <c:v>47.441050008873276</c:v>
                </c:pt>
                <c:pt idx="222">
                  <c:v>47.441050008873276</c:v>
                </c:pt>
                <c:pt idx="223">
                  <c:v>47.441050008873276</c:v>
                </c:pt>
                <c:pt idx="224">
                  <c:v>47.441050008873276</c:v>
                </c:pt>
                <c:pt idx="225">
                  <c:v>47.441050008873276</c:v>
                </c:pt>
                <c:pt idx="226">
                  <c:v>47.441050008873276</c:v>
                </c:pt>
                <c:pt idx="227">
                  <c:v>47.441050008873276</c:v>
                </c:pt>
                <c:pt idx="228">
                  <c:v>47.441050008873276</c:v>
                </c:pt>
                <c:pt idx="229">
                  <c:v>47.441050008873276</c:v>
                </c:pt>
              </c:numCache>
            </c:numRef>
          </c:xVal>
          <c:yVal>
            <c:numRef>
              <c:f>Calculations!$N$30:$N$259</c:f>
              <c:numCache>
                <c:formatCode>General</c:formatCode>
                <c:ptCount val="230"/>
                <c:pt idx="0">
                  <c:v>0</c:v>
                </c:pt>
                <c:pt idx="1">
                  <c:v>8.473884080054758E-18</c:v>
                </c:pt>
                <c:pt idx="2">
                  <c:v>2.2870600644078748E-17</c:v>
                </c:pt>
                <c:pt idx="3">
                  <c:v>4.1685581673822646E-17</c:v>
                </c:pt>
                <c:pt idx="4">
                  <c:v>6.3945298501939994E-17</c:v>
                </c:pt>
                <c:pt idx="5">
                  <c:v>8.8978892365396758E-17</c:v>
                </c:pt>
                <c:pt idx="6">
                  <c:v>1.1630232836479637E-16</c:v>
                </c:pt>
                <c:pt idx="7">
                  <c:v>1.4555385543949602E-16</c:v>
                </c:pt>
                <c:pt idx="8">
                  <c:v>1.7645546278404706E-16</c:v>
                </c:pt>
                <c:pt idx="9">
                  <c:v>2.0878858625819754E-16</c:v>
                </c:pt>
                <c:pt idx="10">
                  <c:v>2.4237811946903222E-16</c:v>
                </c:pt>
                <c:pt idx="11">
                  <c:v>2.770815091243277E-16</c:v>
                </c:pt>
                <c:pt idx="12">
                  <c:v>3.127810920856144E-16</c:v>
                </c:pt>
                <c:pt idx="13">
                  <c:v>3.4937857113943979E-16</c:v>
                </c:pt>
                <c:pt idx="14">
                  <c:v>3.8679094370860694E-16</c:v>
                </c:pt>
                <c:pt idx="15">
                  <c:v>4.2494744318715405E-16</c:v>
                </c:pt>
                <c:pt idx="16">
                  <c:v>4.637872023555075E-16</c:v>
                </c:pt>
                <c:pt idx="17">
                  <c:v>5.0325744271923695E-16</c:v>
                </c:pt>
                <c:pt idx="18">
                  <c:v>5.4331205490641691E-16</c:v>
                </c:pt>
                <c:pt idx="19">
                  <c:v>5.8391047628430299E-16</c:v>
                </c:pt>
                <c:pt idx="20">
                  <c:v>6.2501680042714553E-16</c:v>
                </c:pt>
                <c:pt idx="21">
                  <c:v>6.665990739202627E-16</c:v>
                </c:pt>
                <c:pt idx="22">
                  <c:v>7.0862875280118085E-16</c:v>
                </c:pt>
                <c:pt idx="23">
                  <c:v>7.5108030707701496E-16</c:v>
                </c:pt>
                <c:pt idx="24">
                  <c:v>7.9393098189597402E-16</c:v>
                </c:pt>
                <c:pt idx="25">
                  <c:v>8.3716075751496325E-16</c:v>
                </c:pt>
                <c:pt idx="26">
                  <c:v>8.8075262161712491E-16</c:v>
                </c:pt>
                <c:pt idx="27">
                  <c:v>9.2469345375375006E-16</c:v>
                </c:pt>
                <c:pt idx="28">
                  <c:v>9.6897642489231918E-16</c:v>
                </c:pt>
                <c:pt idx="29">
                  <c:v>1.0136084708431367E-15</c:v>
                </c:pt>
                <c:pt idx="30">
                  <c:v>1.0586472250070716E-15</c:v>
                </c:pt>
                <c:pt idx="31">
                  <c:v>1.0586472250070716E-15</c:v>
                </c:pt>
                <c:pt idx="32">
                  <c:v>1.0586472250070716E-15</c:v>
                </c:pt>
                <c:pt idx="33">
                  <c:v>1.0586472250070716E-15</c:v>
                </c:pt>
                <c:pt idx="34">
                  <c:v>1.0586472250070716E-15</c:v>
                </c:pt>
                <c:pt idx="35">
                  <c:v>1.0586472250070716E-15</c:v>
                </c:pt>
                <c:pt idx="36">
                  <c:v>1.0586472250070716E-15</c:v>
                </c:pt>
                <c:pt idx="37">
                  <c:v>1.0586472250070716E-15</c:v>
                </c:pt>
                <c:pt idx="38">
                  <c:v>1.0586472250070716E-15</c:v>
                </c:pt>
                <c:pt idx="39">
                  <c:v>1.0586472250070716E-15</c:v>
                </c:pt>
                <c:pt idx="40">
                  <c:v>1.0586472250070716E-15</c:v>
                </c:pt>
                <c:pt idx="41">
                  <c:v>1.0586472250070716E-15</c:v>
                </c:pt>
                <c:pt idx="42">
                  <c:v>1.0586472250070716E-15</c:v>
                </c:pt>
                <c:pt idx="43">
                  <c:v>1.0586472250070716E-15</c:v>
                </c:pt>
                <c:pt idx="44">
                  <c:v>1.0586472250070716E-15</c:v>
                </c:pt>
                <c:pt idx="45">
                  <c:v>1.0586472250070716E-15</c:v>
                </c:pt>
                <c:pt idx="46">
                  <c:v>1.0586472250070716E-15</c:v>
                </c:pt>
                <c:pt idx="47">
                  <c:v>1.0586472250070716E-15</c:v>
                </c:pt>
                <c:pt idx="48">
                  <c:v>1.0586472250070716E-15</c:v>
                </c:pt>
                <c:pt idx="49">
                  <c:v>1.0586472250070716E-15</c:v>
                </c:pt>
                <c:pt idx="50">
                  <c:v>1.0586472250070716E-15</c:v>
                </c:pt>
                <c:pt idx="51">
                  <c:v>1.0586472250070716E-15</c:v>
                </c:pt>
                <c:pt idx="52">
                  <c:v>1.0586472250070716E-15</c:v>
                </c:pt>
                <c:pt idx="53">
                  <c:v>1.0586472250070716E-15</c:v>
                </c:pt>
                <c:pt idx="54">
                  <c:v>1.0586472250070716E-15</c:v>
                </c:pt>
                <c:pt idx="55">
                  <c:v>1.0586472250070716E-15</c:v>
                </c:pt>
                <c:pt idx="56">
                  <c:v>1.0586472250070716E-15</c:v>
                </c:pt>
                <c:pt idx="57">
                  <c:v>1.0586472250070716E-15</c:v>
                </c:pt>
                <c:pt idx="58">
                  <c:v>1.0586472250070716E-15</c:v>
                </c:pt>
                <c:pt idx="59">
                  <c:v>1.0586472250070716E-15</c:v>
                </c:pt>
                <c:pt idx="60">
                  <c:v>1.0586472250070716E-15</c:v>
                </c:pt>
                <c:pt idx="61">
                  <c:v>1.0586472250070716E-15</c:v>
                </c:pt>
                <c:pt idx="62">
                  <c:v>1.0586472250070716E-15</c:v>
                </c:pt>
                <c:pt idx="63">
                  <c:v>1.0586472250070716E-15</c:v>
                </c:pt>
                <c:pt idx="64">
                  <c:v>1.0586472250070716E-15</c:v>
                </c:pt>
                <c:pt idx="65">
                  <c:v>1.0586472250070716E-15</c:v>
                </c:pt>
                <c:pt idx="66">
                  <c:v>1.0586472250070716E-15</c:v>
                </c:pt>
                <c:pt idx="67">
                  <c:v>1.0586472250070716E-15</c:v>
                </c:pt>
                <c:pt idx="68">
                  <c:v>1.0586472250070716E-15</c:v>
                </c:pt>
                <c:pt idx="69">
                  <c:v>1.0586472250070716E-15</c:v>
                </c:pt>
                <c:pt idx="70">
                  <c:v>1.0586472250070716E-15</c:v>
                </c:pt>
                <c:pt idx="71">
                  <c:v>1.0586472250070716E-15</c:v>
                </c:pt>
                <c:pt idx="72">
                  <c:v>1.0586472250070716E-15</c:v>
                </c:pt>
                <c:pt idx="73">
                  <c:v>1.0586472250070716E-15</c:v>
                </c:pt>
                <c:pt idx="74">
                  <c:v>1.0586472250070716E-15</c:v>
                </c:pt>
                <c:pt idx="75">
                  <c:v>1.0586472250070716E-15</c:v>
                </c:pt>
                <c:pt idx="76">
                  <c:v>1.0586472250070716E-15</c:v>
                </c:pt>
                <c:pt idx="77">
                  <c:v>1.0586472250070716E-15</c:v>
                </c:pt>
                <c:pt idx="78">
                  <c:v>1.0586472250070716E-15</c:v>
                </c:pt>
                <c:pt idx="79">
                  <c:v>1.0586472250070716E-15</c:v>
                </c:pt>
                <c:pt idx="80">
                  <c:v>1.0586472250070716E-15</c:v>
                </c:pt>
                <c:pt idx="81">
                  <c:v>1.0586472250070716E-15</c:v>
                </c:pt>
                <c:pt idx="82">
                  <c:v>1.0586472250070716E-15</c:v>
                </c:pt>
                <c:pt idx="83">
                  <c:v>1.0586472250070716E-15</c:v>
                </c:pt>
                <c:pt idx="84">
                  <c:v>1.0586472250070716E-15</c:v>
                </c:pt>
                <c:pt idx="85">
                  <c:v>1.0586472250070716E-15</c:v>
                </c:pt>
                <c:pt idx="86">
                  <c:v>1.0586472250070716E-15</c:v>
                </c:pt>
                <c:pt idx="87">
                  <c:v>1.0586472250070716E-15</c:v>
                </c:pt>
                <c:pt idx="88">
                  <c:v>1.0586472250070716E-15</c:v>
                </c:pt>
                <c:pt idx="89">
                  <c:v>1.0586472250070716E-15</c:v>
                </c:pt>
                <c:pt idx="90">
                  <c:v>1.0586472250070716E-15</c:v>
                </c:pt>
                <c:pt idx="91">
                  <c:v>1.0586472250070716E-15</c:v>
                </c:pt>
                <c:pt idx="92">
                  <c:v>1.0586472250070716E-15</c:v>
                </c:pt>
                <c:pt idx="93">
                  <c:v>1.0586472250070716E-15</c:v>
                </c:pt>
                <c:pt idx="94">
                  <c:v>1.0586472250070716E-15</c:v>
                </c:pt>
                <c:pt idx="95">
                  <c:v>1.0586472250070716E-15</c:v>
                </c:pt>
                <c:pt idx="96">
                  <c:v>1.0586472250070716E-15</c:v>
                </c:pt>
                <c:pt idx="97">
                  <c:v>1.0586472250070716E-15</c:v>
                </c:pt>
                <c:pt idx="98">
                  <c:v>1.0586472250070716E-15</c:v>
                </c:pt>
                <c:pt idx="99">
                  <c:v>1.0586472250070716E-15</c:v>
                </c:pt>
                <c:pt idx="100">
                  <c:v>1.0586472250070716E-15</c:v>
                </c:pt>
                <c:pt idx="101">
                  <c:v>1.0586472250070716E-15</c:v>
                </c:pt>
                <c:pt idx="102">
                  <c:v>1.0586472250070716E-15</c:v>
                </c:pt>
                <c:pt idx="103">
                  <c:v>1.0586472250070716E-15</c:v>
                </c:pt>
                <c:pt idx="104">
                  <c:v>1.0586472250070716E-15</c:v>
                </c:pt>
                <c:pt idx="105">
                  <c:v>1.0586472250070716E-15</c:v>
                </c:pt>
                <c:pt idx="106">
                  <c:v>1.0586472250070716E-15</c:v>
                </c:pt>
                <c:pt idx="107">
                  <c:v>1.0586472250070716E-15</c:v>
                </c:pt>
                <c:pt idx="108">
                  <c:v>1.0586472250070716E-15</c:v>
                </c:pt>
                <c:pt idx="109">
                  <c:v>1.0586472250070716E-15</c:v>
                </c:pt>
                <c:pt idx="110">
                  <c:v>1.0586472250070716E-15</c:v>
                </c:pt>
                <c:pt idx="111">
                  <c:v>1.0586472250070716E-15</c:v>
                </c:pt>
                <c:pt idx="112">
                  <c:v>1.0586472250070716E-15</c:v>
                </c:pt>
                <c:pt idx="113">
                  <c:v>1.0586472250070716E-15</c:v>
                </c:pt>
                <c:pt idx="114">
                  <c:v>1.0586472250070716E-15</c:v>
                </c:pt>
                <c:pt idx="115">
                  <c:v>1.0586472250070716E-15</c:v>
                </c:pt>
                <c:pt idx="116">
                  <c:v>1.0586472250070716E-15</c:v>
                </c:pt>
                <c:pt idx="117">
                  <c:v>1.0586472250070716E-15</c:v>
                </c:pt>
                <c:pt idx="118">
                  <c:v>1.0586472250070716E-15</c:v>
                </c:pt>
                <c:pt idx="119">
                  <c:v>1.0586472250070716E-15</c:v>
                </c:pt>
                <c:pt idx="120">
                  <c:v>1.0586472250070716E-15</c:v>
                </c:pt>
                <c:pt idx="121">
                  <c:v>1.0586472250070716E-15</c:v>
                </c:pt>
                <c:pt idx="122">
                  <c:v>1.0586472250070716E-15</c:v>
                </c:pt>
                <c:pt idx="123">
                  <c:v>1.0586472250070716E-15</c:v>
                </c:pt>
                <c:pt idx="124">
                  <c:v>1.0586472250070716E-15</c:v>
                </c:pt>
                <c:pt idx="125">
                  <c:v>1.0586472250070716E-15</c:v>
                </c:pt>
                <c:pt idx="126">
                  <c:v>1.0586472250070716E-15</c:v>
                </c:pt>
                <c:pt idx="127">
                  <c:v>1.0586472250070716E-15</c:v>
                </c:pt>
                <c:pt idx="128">
                  <c:v>1.0586472250070716E-15</c:v>
                </c:pt>
                <c:pt idx="129">
                  <c:v>1.0586472250070716E-15</c:v>
                </c:pt>
                <c:pt idx="130">
                  <c:v>1.0586472250070716E-15</c:v>
                </c:pt>
                <c:pt idx="131">
                  <c:v>1.0586472250070716E-15</c:v>
                </c:pt>
                <c:pt idx="132">
                  <c:v>1.0586472250070716E-15</c:v>
                </c:pt>
                <c:pt idx="133">
                  <c:v>1.0586472250070716E-15</c:v>
                </c:pt>
                <c:pt idx="134">
                  <c:v>1.0586472250070716E-15</c:v>
                </c:pt>
                <c:pt idx="135">
                  <c:v>1.0586472250070716E-15</c:v>
                </c:pt>
                <c:pt idx="136">
                  <c:v>1.0586472250070716E-15</c:v>
                </c:pt>
                <c:pt idx="137">
                  <c:v>1.0586472250070716E-15</c:v>
                </c:pt>
                <c:pt idx="138">
                  <c:v>1.0586472250070716E-15</c:v>
                </c:pt>
                <c:pt idx="139">
                  <c:v>1.0586472250070716E-15</c:v>
                </c:pt>
                <c:pt idx="140">
                  <c:v>1.0586472250070716E-15</c:v>
                </c:pt>
                <c:pt idx="141">
                  <c:v>1.0586472250070716E-15</c:v>
                </c:pt>
                <c:pt idx="142">
                  <c:v>1.0586472250070716E-15</c:v>
                </c:pt>
                <c:pt idx="143">
                  <c:v>1.0586472250070716E-15</c:v>
                </c:pt>
                <c:pt idx="144">
                  <c:v>1.0586472250070716E-15</c:v>
                </c:pt>
                <c:pt idx="145">
                  <c:v>1.0586472250070716E-15</c:v>
                </c:pt>
                <c:pt idx="146">
                  <c:v>1.0586472250070716E-15</c:v>
                </c:pt>
                <c:pt idx="147">
                  <c:v>1.0586472250070716E-15</c:v>
                </c:pt>
                <c:pt idx="148">
                  <c:v>1.0586472250070716E-15</c:v>
                </c:pt>
                <c:pt idx="149">
                  <c:v>1.0586472250070716E-15</c:v>
                </c:pt>
                <c:pt idx="150">
                  <c:v>1.0586472250070716E-15</c:v>
                </c:pt>
                <c:pt idx="151">
                  <c:v>1.0586472250070716E-15</c:v>
                </c:pt>
                <c:pt idx="152">
                  <c:v>1.0586472250070716E-15</c:v>
                </c:pt>
                <c:pt idx="153">
                  <c:v>1.0586472250070716E-15</c:v>
                </c:pt>
                <c:pt idx="154">
                  <c:v>1.0586472250070716E-15</c:v>
                </c:pt>
                <c:pt idx="155">
                  <c:v>1.0586472250070716E-15</c:v>
                </c:pt>
                <c:pt idx="156">
                  <c:v>1.0586472250070716E-15</c:v>
                </c:pt>
                <c:pt idx="157">
                  <c:v>1.0586472250070716E-15</c:v>
                </c:pt>
                <c:pt idx="158">
                  <c:v>1.0586472250070716E-15</c:v>
                </c:pt>
                <c:pt idx="159">
                  <c:v>1.0586472250070716E-15</c:v>
                </c:pt>
                <c:pt idx="160">
                  <c:v>1.0586472250070716E-15</c:v>
                </c:pt>
                <c:pt idx="161">
                  <c:v>1.0586472250070716E-15</c:v>
                </c:pt>
                <c:pt idx="162">
                  <c:v>1.0586472250070716E-15</c:v>
                </c:pt>
                <c:pt idx="163">
                  <c:v>1.0586472250070716E-15</c:v>
                </c:pt>
                <c:pt idx="164">
                  <c:v>1.0586472250070716E-15</c:v>
                </c:pt>
                <c:pt idx="165">
                  <c:v>1.0586472250070716E-15</c:v>
                </c:pt>
                <c:pt idx="166">
                  <c:v>1.0586472250070716E-15</c:v>
                </c:pt>
                <c:pt idx="167">
                  <c:v>1.0586472250070716E-15</c:v>
                </c:pt>
                <c:pt idx="168">
                  <c:v>1.0586472250070716E-15</c:v>
                </c:pt>
                <c:pt idx="169">
                  <c:v>1.0586472250070716E-15</c:v>
                </c:pt>
                <c:pt idx="170">
                  <c:v>1.0586472250070716E-15</c:v>
                </c:pt>
                <c:pt idx="171">
                  <c:v>1.0586472250070716E-15</c:v>
                </c:pt>
                <c:pt idx="172">
                  <c:v>1.0586472250070716E-15</c:v>
                </c:pt>
                <c:pt idx="173">
                  <c:v>1.0586472250070716E-15</c:v>
                </c:pt>
                <c:pt idx="174">
                  <c:v>1.0586472250070716E-15</c:v>
                </c:pt>
                <c:pt idx="175">
                  <c:v>1.0586472250070716E-15</c:v>
                </c:pt>
                <c:pt idx="176">
                  <c:v>1.0586472250070716E-15</c:v>
                </c:pt>
                <c:pt idx="177">
                  <c:v>1.0586472250070716E-15</c:v>
                </c:pt>
                <c:pt idx="178">
                  <c:v>1.0586472250070716E-15</c:v>
                </c:pt>
                <c:pt idx="179">
                  <c:v>1.0586472250070716E-15</c:v>
                </c:pt>
                <c:pt idx="180">
                  <c:v>1.0586472250070716E-15</c:v>
                </c:pt>
                <c:pt idx="181">
                  <c:v>1.0586472250070716E-15</c:v>
                </c:pt>
                <c:pt idx="182">
                  <c:v>1.0586472250070716E-15</c:v>
                </c:pt>
                <c:pt idx="183">
                  <c:v>1.0586472250070716E-15</c:v>
                </c:pt>
                <c:pt idx="184">
                  <c:v>1.0586472250070716E-15</c:v>
                </c:pt>
                <c:pt idx="185">
                  <c:v>1.0586472250070716E-15</c:v>
                </c:pt>
                <c:pt idx="186">
                  <c:v>1.0586472250070716E-15</c:v>
                </c:pt>
                <c:pt idx="187">
                  <c:v>1.0586472250070716E-15</c:v>
                </c:pt>
                <c:pt idx="188">
                  <c:v>1.0586472250070716E-15</c:v>
                </c:pt>
                <c:pt idx="189">
                  <c:v>1.0586472250070716E-15</c:v>
                </c:pt>
                <c:pt idx="190">
                  <c:v>1.0586472250070716E-15</c:v>
                </c:pt>
                <c:pt idx="191">
                  <c:v>1.0586472250070716E-15</c:v>
                </c:pt>
                <c:pt idx="192">
                  <c:v>1.0586472250070716E-15</c:v>
                </c:pt>
                <c:pt idx="193">
                  <c:v>1.0586472250070716E-15</c:v>
                </c:pt>
                <c:pt idx="194">
                  <c:v>1.0586472250070716E-15</c:v>
                </c:pt>
                <c:pt idx="195">
                  <c:v>1.0586472250070716E-15</c:v>
                </c:pt>
                <c:pt idx="196">
                  <c:v>1.0586472250070716E-15</c:v>
                </c:pt>
                <c:pt idx="197">
                  <c:v>1.0586472250070716E-15</c:v>
                </c:pt>
                <c:pt idx="198">
                  <c:v>1.0586472250070716E-15</c:v>
                </c:pt>
                <c:pt idx="199">
                  <c:v>1.0586472250070716E-15</c:v>
                </c:pt>
                <c:pt idx="200">
                  <c:v>1.0586472250070716E-15</c:v>
                </c:pt>
                <c:pt idx="201">
                  <c:v>1.0586472250070716E-15</c:v>
                </c:pt>
                <c:pt idx="202">
                  <c:v>1.0586472250070716E-15</c:v>
                </c:pt>
                <c:pt idx="203">
                  <c:v>1.0586472250070716E-15</c:v>
                </c:pt>
                <c:pt idx="204">
                  <c:v>1.0586472250070716E-15</c:v>
                </c:pt>
                <c:pt idx="205">
                  <c:v>1.0586472250070716E-15</c:v>
                </c:pt>
                <c:pt idx="206">
                  <c:v>1.0586472250070716E-15</c:v>
                </c:pt>
                <c:pt idx="207">
                  <c:v>1.0586472250070716E-15</c:v>
                </c:pt>
                <c:pt idx="208">
                  <c:v>1.0586472250070716E-15</c:v>
                </c:pt>
                <c:pt idx="209">
                  <c:v>1.0586472250070716E-15</c:v>
                </c:pt>
                <c:pt idx="210">
                  <c:v>1.0586472250070716E-15</c:v>
                </c:pt>
                <c:pt idx="211">
                  <c:v>1.0586472250070716E-15</c:v>
                </c:pt>
                <c:pt idx="212">
                  <c:v>1.0586472250070716E-15</c:v>
                </c:pt>
                <c:pt idx="213">
                  <c:v>1.0586472250070716E-15</c:v>
                </c:pt>
                <c:pt idx="214">
                  <c:v>1.0586472250070716E-15</c:v>
                </c:pt>
                <c:pt idx="215">
                  <c:v>1.0586472250070716E-15</c:v>
                </c:pt>
                <c:pt idx="216">
                  <c:v>1.0586472250070716E-15</c:v>
                </c:pt>
                <c:pt idx="217">
                  <c:v>1.0586472250070716E-15</c:v>
                </c:pt>
                <c:pt idx="218">
                  <c:v>1.0586472250070716E-15</c:v>
                </c:pt>
                <c:pt idx="219">
                  <c:v>1.0586472250070716E-15</c:v>
                </c:pt>
                <c:pt idx="220">
                  <c:v>1.0586472250070716E-15</c:v>
                </c:pt>
                <c:pt idx="221">
                  <c:v>1.0586472250070716E-15</c:v>
                </c:pt>
                <c:pt idx="222">
                  <c:v>1.0586472250070716E-15</c:v>
                </c:pt>
                <c:pt idx="223">
                  <c:v>1.0586472250070716E-15</c:v>
                </c:pt>
                <c:pt idx="224">
                  <c:v>1.0586472250070716E-15</c:v>
                </c:pt>
                <c:pt idx="225">
                  <c:v>1.0586472250070716E-15</c:v>
                </c:pt>
                <c:pt idx="226">
                  <c:v>1.0586472250070716E-15</c:v>
                </c:pt>
                <c:pt idx="227">
                  <c:v>1.0586472250070716E-15</c:v>
                </c:pt>
                <c:pt idx="228">
                  <c:v>1.0586472250070716E-15</c:v>
                </c:pt>
                <c:pt idx="229">
                  <c:v>1.0586472250070716E-15</c:v>
                </c:pt>
              </c:numCache>
            </c:numRef>
          </c:yVal>
          <c:smooth val="1"/>
        </c:ser>
        <c:ser>
          <c:idx val="2"/>
          <c:order val="1"/>
          <c:tx>
            <c:v>Wind Direction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Calculations!$R$30:$R$259</c:f>
              <c:numCache>
                <c:formatCode>General</c:formatCode>
                <c:ptCount val="230"/>
                <c:pt idx="0">
                  <c:v>0</c:v>
                </c:pt>
                <c:pt idx="1">
                  <c:v>-0.27777777777777779</c:v>
                </c:pt>
                <c:pt idx="2">
                  <c:v>-0.55555555555555558</c:v>
                </c:pt>
                <c:pt idx="3">
                  <c:v>-0.83333333333333348</c:v>
                </c:pt>
                <c:pt idx="4">
                  <c:v>-1.1111111111111112</c:v>
                </c:pt>
                <c:pt idx="5">
                  <c:v>-1.3888888888888888</c:v>
                </c:pt>
                <c:pt idx="6">
                  <c:v>-1.6666666666666665</c:v>
                </c:pt>
                <c:pt idx="7">
                  <c:v>-1.9444444444444442</c:v>
                </c:pt>
                <c:pt idx="8">
                  <c:v>-2.2222222222222219</c:v>
                </c:pt>
                <c:pt idx="9">
                  <c:v>-2.4999999999999996</c:v>
                </c:pt>
                <c:pt idx="10">
                  <c:v>-2.7777777777777772</c:v>
                </c:pt>
                <c:pt idx="11">
                  <c:v>-3.0555555555555549</c:v>
                </c:pt>
                <c:pt idx="12">
                  <c:v>-3.333333333333333</c:v>
                </c:pt>
                <c:pt idx="13">
                  <c:v>-3.6111111111111112</c:v>
                </c:pt>
                <c:pt idx="14">
                  <c:v>-3.8888888888888893</c:v>
                </c:pt>
                <c:pt idx="15">
                  <c:v>-4.166666666666667</c:v>
                </c:pt>
                <c:pt idx="16">
                  <c:v>-4.4444444444444455</c:v>
                </c:pt>
                <c:pt idx="17">
                  <c:v>-4.7222222222222232</c:v>
                </c:pt>
                <c:pt idx="18">
                  <c:v>-5.0000000000000009</c:v>
                </c:pt>
                <c:pt idx="19">
                  <c:v>-5.2777777777777795</c:v>
                </c:pt>
                <c:pt idx="20">
                  <c:v>-5.5555555555555562</c:v>
                </c:pt>
                <c:pt idx="21">
                  <c:v>-5.8333333333333348</c:v>
                </c:pt>
                <c:pt idx="22">
                  <c:v>-6.1111111111111125</c:v>
                </c:pt>
                <c:pt idx="23">
                  <c:v>-6.3888888888888911</c:v>
                </c:pt>
                <c:pt idx="24">
                  <c:v>-6.6666666666666687</c:v>
                </c:pt>
                <c:pt idx="25">
                  <c:v>-6.9444444444444464</c:v>
                </c:pt>
                <c:pt idx="26">
                  <c:v>-7.222222222222225</c:v>
                </c:pt>
                <c:pt idx="27">
                  <c:v>-7.5000000000000027</c:v>
                </c:pt>
                <c:pt idx="28">
                  <c:v>-7.7777777777777803</c:v>
                </c:pt>
                <c:pt idx="29">
                  <c:v>-8.0555555555555589</c:v>
                </c:pt>
                <c:pt idx="30">
                  <c:v>-8.3333333333333375</c:v>
                </c:pt>
                <c:pt idx="31">
                  <c:v>-8.6111111111111143</c:v>
                </c:pt>
                <c:pt idx="32">
                  <c:v>-8.8888888888888928</c:v>
                </c:pt>
                <c:pt idx="33">
                  <c:v>-9.1666666666666714</c:v>
                </c:pt>
                <c:pt idx="34">
                  <c:v>-9.4444444444444482</c:v>
                </c:pt>
                <c:pt idx="35">
                  <c:v>-9.7222222222222268</c:v>
                </c:pt>
                <c:pt idx="36">
                  <c:v>-10.000000000000005</c:v>
                </c:pt>
                <c:pt idx="37">
                  <c:v>-10.277777777777782</c:v>
                </c:pt>
                <c:pt idx="38">
                  <c:v>-10.555555555555561</c:v>
                </c:pt>
                <c:pt idx="39">
                  <c:v>-10.833333333333339</c:v>
                </c:pt>
                <c:pt idx="40">
                  <c:v>-11.111111111111116</c:v>
                </c:pt>
                <c:pt idx="41">
                  <c:v>-11.388888888888893</c:v>
                </c:pt>
                <c:pt idx="42">
                  <c:v>-11.66666666666667</c:v>
                </c:pt>
                <c:pt idx="43">
                  <c:v>-11.944444444444446</c:v>
                </c:pt>
                <c:pt idx="44">
                  <c:v>-12.222222222222223</c:v>
                </c:pt>
                <c:pt idx="45">
                  <c:v>-12.5</c:v>
                </c:pt>
                <c:pt idx="46">
                  <c:v>-12.777777777777777</c:v>
                </c:pt>
                <c:pt idx="47">
                  <c:v>-13.055555555555554</c:v>
                </c:pt>
                <c:pt idx="48">
                  <c:v>-13.33333333333333</c:v>
                </c:pt>
                <c:pt idx="49">
                  <c:v>-13.611111111111107</c:v>
                </c:pt>
                <c:pt idx="50">
                  <c:v>-13.888888888888884</c:v>
                </c:pt>
                <c:pt idx="51">
                  <c:v>-14.166666666666661</c:v>
                </c:pt>
                <c:pt idx="52">
                  <c:v>-14.444444444444438</c:v>
                </c:pt>
                <c:pt idx="53">
                  <c:v>-14.722222222222214</c:v>
                </c:pt>
                <c:pt idx="54">
                  <c:v>-14.999999999999991</c:v>
                </c:pt>
                <c:pt idx="55">
                  <c:v>-15.277777777777768</c:v>
                </c:pt>
                <c:pt idx="56">
                  <c:v>-15.555555555555545</c:v>
                </c:pt>
                <c:pt idx="57">
                  <c:v>-15.833333333333321</c:v>
                </c:pt>
                <c:pt idx="58">
                  <c:v>-16.111111111111097</c:v>
                </c:pt>
                <c:pt idx="59">
                  <c:v>-16.388888888888875</c:v>
                </c:pt>
                <c:pt idx="60">
                  <c:v>-16.66666666666665</c:v>
                </c:pt>
                <c:pt idx="61">
                  <c:v>-16.944444444444429</c:v>
                </c:pt>
                <c:pt idx="62">
                  <c:v>-17.222222222222204</c:v>
                </c:pt>
                <c:pt idx="63">
                  <c:v>-17.499999999999982</c:v>
                </c:pt>
                <c:pt idx="64">
                  <c:v>-17.777777777777757</c:v>
                </c:pt>
                <c:pt idx="65">
                  <c:v>-18.055555555555536</c:v>
                </c:pt>
                <c:pt idx="66">
                  <c:v>-18.333333333333311</c:v>
                </c:pt>
                <c:pt idx="67">
                  <c:v>-18.611111111111089</c:v>
                </c:pt>
                <c:pt idx="68">
                  <c:v>-18.888888888888864</c:v>
                </c:pt>
                <c:pt idx="69">
                  <c:v>-19.166666666666643</c:v>
                </c:pt>
                <c:pt idx="70">
                  <c:v>-19.444444444444418</c:v>
                </c:pt>
                <c:pt idx="71">
                  <c:v>-19.722222222222197</c:v>
                </c:pt>
                <c:pt idx="72">
                  <c:v>-19.999999999999972</c:v>
                </c:pt>
                <c:pt idx="73">
                  <c:v>-20.27777777777775</c:v>
                </c:pt>
                <c:pt idx="74">
                  <c:v>-20.555555555555525</c:v>
                </c:pt>
                <c:pt idx="75">
                  <c:v>-20.833333333333304</c:v>
                </c:pt>
                <c:pt idx="76">
                  <c:v>-21.111111111111079</c:v>
                </c:pt>
                <c:pt idx="77">
                  <c:v>-21.388888888888857</c:v>
                </c:pt>
                <c:pt idx="78">
                  <c:v>-21.666666666666632</c:v>
                </c:pt>
                <c:pt idx="79">
                  <c:v>-21.944444444444411</c:v>
                </c:pt>
                <c:pt idx="80">
                  <c:v>-22.222222222222186</c:v>
                </c:pt>
                <c:pt idx="81">
                  <c:v>-22.499999999999964</c:v>
                </c:pt>
                <c:pt idx="82">
                  <c:v>-22.777777777777739</c:v>
                </c:pt>
                <c:pt idx="83">
                  <c:v>-23.055555555555518</c:v>
                </c:pt>
                <c:pt idx="84">
                  <c:v>-23.333333333333293</c:v>
                </c:pt>
                <c:pt idx="85">
                  <c:v>-23.611111111111072</c:v>
                </c:pt>
                <c:pt idx="86">
                  <c:v>-23.888888888888847</c:v>
                </c:pt>
                <c:pt idx="87">
                  <c:v>-24.166666666666625</c:v>
                </c:pt>
                <c:pt idx="88">
                  <c:v>-24.4444444444444</c:v>
                </c:pt>
                <c:pt idx="89">
                  <c:v>-24.722222222222179</c:v>
                </c:pt>
                <c:pt idx="90">
                  <c:v>-24.999999999999954</c:v>
                </c:pt>
                <c:pt idx="91">
                  <c:v>-25.277777777777732</c:v>
                </c:pt>
                <c:pt idx="92">
                  <c:v>-25.555555555555507</c:v>
                </c:pt>
                <c:pt idx="93">
                  <c:v>-25.833333333333286</c:v>
                </c:pt>
                <c:pt idx="94">
                  <c:v>-26.111111111111061</c:v>
                </c:pt>
                <c:pt idx="95">
                  <c:v>-26.38888888888884</c:v>
                </c:pt>
                <c:pt idx="96">
                  <c:v>-26.666666666666615</c:v>
                </c:pt>
                <c:pt idx="97">
                  <c:v>-26.944444444444393</c:v>
                </c:pt>
                <c:pt idx="98">
                  <c:v>-27.222222222222168</c:v>
                </c:pt>
                <c:pt idx="99">
                  <c:v>-27.499999999999947</c:v>
                </c:pt>
                <c:pt idx="100">
                  <c:v>-27.777777777777722</c:v>
                </c:pt>
                <c:pt idx="101">
                  <c:v>-28.0555555555555</c:v>
                </c:pt>
                <c:pt idx="102">
                  <c:v>-28.333333333333275</c:v>
                </c:pt>
                <c:pt idx="103">
                  <c:v>-28.611111111111054</c:v>
                </c:pt>
                <c:pt idx="104">
                  <c:v>-28.888888888888829</c:v>
                </c:pt>
                <c:pt idx="105">
                  <c:v>-29.166666666666607</c:v>
                </c:pt>
                <c:pt idx="106">
                  <c:v>-29.444444444444382</c:v>
                </c:pt>
                <c:pt idx="107">
                  <c:v>-29.722222222222161</c:v>
                </c:pt>
                <c:pt idx="108">
                  <c:v>-29.999999999999936</c:v>
                </c:pt>
                <c:pt idx="109">
                  <c:v>-30.277777777777715</c:v>
                </c:pt>
                <c:pt idx="110">
                  <c:v>-30.55555555555549</c:v>
                </c:pt>
                <c:pt idx="111">
                  <c:v>-30.833333333333268</c:v>
                </c:pt>
                <c:pt idx="112">
                  <c:v>-31.111111111111043</c:v>
                </c:pt>
                <c:pt idx="113">
                  <c:v>-31.388888888888822</c:v>
                </c:pt>
                <c:pt idx="114">
                  <c:v>-31.666666666666597</c:v>
                </c:pt>
                <c:pt idx="115">
                  <c:v>-31.944444444444375</c:v>
                </c:pt>
                <c:pt idx="116">
                  <c:v>-32.22222222222215</c:v>
                </c:pt>
                <c:pt idx="117">
                  <c:v>-32.499999999999929</c:v>
                </c:pt>
                <c:pt idx="118">
                  <c:v>-32.777777777777708</c:v>
                </c:pt>
                <c:pt idx="119">
                  <c:v>-33.055555555555479</c:v>
                </c:pt>
                <c:pt idx="120">
                  <c:v>-33.333333333333258</c:v>
                </c:pt>
                <c:pt idx="121">
                  <c:v>-33.611111111111036</c:v>
                </c:pt>
                <c:pt idx="122">
                  <c:v>-33.888888888888815</c:v>
                </c:pt>
                <c:pt idx="123">
                  <c:v>-34.166666666666586</c:v>
                </c:pt>
                <c:pt idx="124">
                  <c:v>-34.444444444444365</c:v>
                </c:pt>
                <c:pt idx="125">
                  <c:v>-34.722222222222143</c:v>
                </c:pt>
                <c:pt idx="126">
                  <c:v>-34.999999999999922</c:v>
                </c:pt>
                <c:pt idx="127">
                  <c:v>-35.277777777777693</c:v>
                </c:pt>
                <c:pt idx="128">
                  <c:v>-35.555555555555472</c:v>
                </c:pt>
                <c:pt idx="129">
                  <c:v>-35.83333333333325</c:v>
                </c:pt>
                <c:pt idx="130">
                  <c:v>-36.111111111111029</c:v>
                </c:pt>
                <c:pt idx="131">
                  <c:v>-36.3888888888888</c:v>
                </c:pt>
                <c:pt idx="132">
                  <c:v>-36.666666666666579</c:v>
                </c:pt>
                <c:pt idx="133">
                  <c:v>-36.944444444444358</c:v>
                </c:pt>
                <c:pt idx="134">
                  <c:v>-37.222222222222136</c:v>
                </c:pt>
                <c:pt idx="135">
                  <c:v>-37.499999999999908</c:v>
                </c:pt>
                <c:pt idx="136">
                  <c:v>-37.777777777777686</c:v>
                </c:pt>
                <c:pt idx="137">
                  <c:v>-38.055555555555465</c:v>
                </c:pt>
                <c:pt idx="138">
                  <c:v>-38.333333333333243</c:v>
                </c:pt>
                <c:pt idx="139">
                  <c:v>-38.611111111111015</c:v>
                </c:pt>
                <c:pt idx="140">
                  <c:v>-38.888888888888793</c:v>
                </c:pt>
                <c:pt idx="141">
                  <c:v>-39.166666666666572</c:v>
                </c:pt>
                <c:pt idx="142">
                  <c:v>-39.44444444444435</c:v>
                </c:pt>
                <c:pt idx="143">
                  <c:v>-39.722222222222122</c:v>
                </c:pt>
                <c:pt idx="144">
                  <c:v>-39.999999999999901</c:v>
                </c:pt>
                <c:pt idx="145">
                  <c:v>-40.277777777777679</c:v>
                </c:pt>
                <c:pt idx="146">
                  <c:v>-40.555555555555458</c:v>
                </c:pt>
                <c:pt idx="147">
                  <c:v>-40.833333333333229</c:v>
                </c:pt>
                <c:pt idx="148">
                  <c:v>-41.111111111111008</c:v>
                </c:pt>
                <c:pt idx="149">
                  <c:v>-41.388888888888786</c:v>
                </c:pt>
                <c:pt idx="150">
                  <c:v>-41.666666666666565</c:v>
                </c:pt>
                <c:pt idx="151">
                  <c:v>-41.944444444444336</c:v>
                </c:pt>
                <c:pt idx="152">
                  <c:v>-42.222222222222115</c:v>
                </c:pt>
                <c:pt idx="153">
                  <c:v>-42.499999999999893</c:v>
                </c:pt>
                <c:pt idx="154">
                  <c:v>-42.777777777777672</c:v>
                </c:pt>
                <c:pt idx="155">
                  <c:v>-43.055555555555443</c:v>
                </c:pt>
                <c:pt idx="156">
                  <c:v>-43.333333333333222</c:v>
                </c:pt>
                <c:pt idx="157">
                  <c:v>-43.611111111111001</c:v>
                </c:pt>
                <c:pt idx="158">
                  <c:v>-43.888888888888779</c:v>
                </c:pt>
                <c:pt idx="159">
                  <c:v>-44.166666666666551</c:v>
                </c:pt>
                <c:pt idx="160">
                  <c:v>-44.444444444444329</c:v>
                </c:pt>
                <c:pt idx="161">
                  <c:v>-44.722222222222108</c:v>
                </c:pt>
                <c:pt idx="162">
                  <c:v>-44.999999999999886</c:v>
                </c:pt>
                <c:pt idx="163">
                  <c:v>-45.277777777777672</c:v>
                </c:pt>
                <c:pt idx="164">
                  <c:v>-45.555555555555451</c:v>
                </c:pt>
                <c:pt idx="165">
                  <c:v>-45.833333333333236</c:v>
                </c:pt>
                <c:pt idx="166">
                  <c:v>-46.111111111111015</c:v>
                </c:pt>
                <c:pt idx="167">
                  <c:v>-46.388888888888793</c:v>
                </c:pt>
                <c:pt idx="168">
                  <c:v>-46.666666666666579</c:v>
                </c:pt>
                <c:pt idx="169">
                  <c:v>-46.944444444444358</c:v>
                </c:pt>
                <c:pt idx="170">
                  <c:v>-47.222222222222143</c:v>
                </c:pt>
                <c:pt idx="171">
                  <c:v>-47.499999999999922</c:v>
                </c:pt>
                <c:pt idx="172">
                  <c:v>-47.777777777777708</c:v>
                </c:pt>
                <c:pt idx="173">
                  <c:v>-48.055555555555486</c:v>
                </c:pt>
                <c:pt idx="174">
                  <c:v>-48.333333333333272</c:v>
                </c:pt>
                <c:pt idx="175">
                  <c:v>-48.61111111111105</c:v>
                </c:pt>
                <c:pt idx="176">
                  <c:v>-48.888888888888829</c:v>
                </c:pt>
                <c:pt idx="177">
                  <c:v>-49.166666666666615</c:v>
                </c:pt>
                <c:pt idx="178">
                  <c:v>-49.444444444444393</c:v>
                </c:pt>
                <c:pt idx="179">
                  <c:v>-49.722222222222179</c:v>
                </c:pt>
                <c:pt idx="180">
                  <c:v>-49.999999999999957</c:v>
                </c:pt>
                <c:pt idx="181">
                  <c:v>-50.277777777777743</c:v>
                </c:pt>
                <c:pt idx="182">
                  <c:v>-50.555555555555522</c:v>
                </c:pt>
                <c:pt idx="183">
                  <c:v>-50.833333333333307</c:v>
                </c:pt>
                <c:pt idx="184">
                  <c:v>-51.111111111111086</c:v>
                </c:pt>
                <c:pt idx="185">
                  <c:v>-51.388888888888864</c:v>
                </c:pt>
                <c:pt idx="186">
                  <c:v>-51.66666666666665</c:v>
                </c:pt>
                <c:pt idx="187">
                  <c:v>-51.944444444444429</c:v>
                </c:pt>
                <c:pt idx="188">
                  <c:v>-52.222222222222214</c:v>
                </c:pt>
                <c:pt idx="189">
                  <c:v>-52.499999999999993</c:v>
                </c:pt>
                <c:pt idx="190">
                  <c:v>-52.777777777777779</c:v>
                </c:pt>
                <c:pt idx="191">
                  <c:v>-53.055555555555557</c:v>
                </c:pt>
                <c:pt idx="192">
                  <c:v>-53.333333333333343</c:v>
                </c:pt>
                <c:pt idx="193">
                  <c:v>-53.611111111111121</c:v>
                </c:pt>
                <c:pt idx="194">
                  <c:v>-53.8888888888889</c:v>
                </c:pt>
                <c:pt idx="195">
                  <c:v>-54.166666666666686</c:v>
                </c:pt>
                <c:pt idx="196">
                  <c:v>-54.444444444444464</c:v>
                </c:pt>
                <c:pt idx="197">
                  <c:v>-54.72222222222225</c:v>
                </c:pt>
                <c:pt idx="198">
                  <c:v>-55.000000000000028</c:v>
                </c:pt>
                <c:pt idx="199">
                  <c:v>-55.277777777777814</c:v>
                </c:pt>
                <c:pt idx="200">
                  <c:v>-55.555555555555593</c:v>
                </c:pt>
                <c:pt idx="201">
                  <c:v>-55.833333333333371</c:v>
                </c:pt>
                <c:pt idx="202">
                  <c:v>-56.111111111111157</c:v>
                </c:pt>
                <c:pt idx="203">
                  <c:v>-56.388888888888935</c:v>
                </c:pt>
                <c:pt idx="204">
                  <c:v>-56.666666666666721</c:v>
                </c:pt>
                <c:pt idx="205">
                  <c:v>-56.9444444444445</c:v>
                </c:pt>
                <c:pt idx="206">
                  <c:v>-57.222222222222285</c:v>
                </c:pt>
                <c:pt idx="207">
                  <c:v>-57.500000000000064</c:v>
                </c:pt>
                <c:pt idx="208">
                  <c:v>-57.77777777777785</c:v>
                </c:pt>
                <c:pt idx="209">
                  <c:v>-58.055555555555628</c:v>
                </c:pt>
                <c:pt idx="210">
                  <c:v>-58.333333333333407</c:v>
                </c:pt>
                <c:pt idx="211">
                  <c:v>-58.611111111111192</c:v>
                </c:pt>
                <c:pt idx="212">
                  <c:v>-58.888888888888971</c:v>
                </c:pt>
                <c:pt idx="213">
                  <c:v>-59.166666666666757</c:v>
                </c:pt>
                <c:pt idx="214">
                  <c:v>-59.444444444444535</c:v>
                </c:pt>
                <c:pt idx="215">
                  <c:v>-59.722222222222321</c:v>
                </c:pt>
                <c:pt idx="216">
                  <c:v>-60.000000000000099</c:v>
                </c:pt>
                <c:pt idx="217">
                  <c:v>-60.277777777777885</c:v>
                </c:pt>
                <c:pt idx="218">
                  <c:v>-60.555555555555664</c:v>
                </c:pt>
                <c:pt idx="219">
                  <c:v>-60.833333333333442</c:v>
                </c:pt>
                <c:pt idx="220">
                  <c:v>-61.111111111111228</c:v>
                </c:pt>
                <c:pt idx="221">
                  <c:v>-61.388888888889007</c:v>
                </c:pt>
                <c:pt idx="222">
                  <c:v>-61.666666666666792</c:v>
                </c:pt>
                <c:pt idx="223">
                  <c:v>-61.944444444444571</c:v>
                </c:pt>
                <c:pt idx="224">
                  <c:v>-62.222222222222356</c:v>
                </c:pt>
                <c:pt idx="225">
                  <c:v>-62.500000000000135</c:v>
                </c:pt>
                <c:pt idx="226">
                  <c:v>-62.777777777777921</c:v>
                </c:pt>
                <c:pt idx="227">
                  <c:v>-63.055555555555699</c:v>
                </c:pt>
                <c:pt idx="228">
                  <c:v>-63.333333333333478</c:v>
                </c:pt>
                <c:pt idx="229">
                  <c:v>0</c:v>
                </c:pt>
              </c:numCache>
            </c:numRef>
          </c:xVal>
          <c:yVal>
            <c:numRef>
              <c:f>Calculations!$Q$30:$Q$259</c:f>
              <c:numCache>
                <c:formatCode>General</c:formatCode>
                <c:ptCount val="230"/>
                <c:pt idx="0">
                  <c:v>0</c:v>
                </c:pt>
                <c:pt idx="1">
                  <c:v>3.4031901525239447E-17</c:v>
                </c:pt>
                <c:pt idx="2">
                  <c:v>6.8063803050478895E-17</c:v>
                </c:pt>
                <c:pt idx="3">
                  <c:v>1.0209570457571835E-16</c:v>
                </c:pt>
                <c:pt idx="4">
                  <c:v>1.3612760610095779E-16</c:v>
                </c:pt>
                <c:pt idx="5">
                  <c:v>1.7015950762619721E-16</c:v>
                </c:pt>
                <c:pt idx="6">
                  <c:v>2.0419140915143666E-16</c:v>
                </c:pt>
                <c:pt idx="7">
                  <c:v>2.3822331067667606E-16</c:v>
                </c:pt>
                <c:pt idx="8">
                  <c:v>2.7225521220191553E-16</c:v>
                </c:pt>
                <c:pt idx="9">
                  <c:v>3.0628711372715495E-16</c:v>
                </c:pt>
                <c:pt idx="10">
                  <c:v>3.4031901525239438E-16</c:v>
                </c:pt>
                <c:pt idx="11">
                  <c:v>3.743509167776338E-16</c:v>
                </c:pt>
                <c:pt idx="12">
                  <c:v>4.0838281830287332E-16</c:v>
                </c:pt>
                <c:pt idx="13">
                  <c:v>4.4241471982811279E-16</c:v>
                </c:pt>
                <c:pt idx="14">
                  <c:v>4.7644662135335231E-16</c:v>
                </c:pt>
                <c:pt idx="15">
                  <c:v>5.1047852287859174E-16</c:v>
                </c:pt>
                <c:pt idx="16">
                  <c:v>5.4451042440383126E-16</c:v>
                </c:pt>
                <c:pt idx="17">
                  <c:v>5.7854232592907068E-16</c:v>
                </c:pt>
                <c:pt idx="18">
                  <c:v>6.125742274543101E-16</c:v>
                </c:pt>
                <c:pt idx="19">
                  <c:v>6.4660612897954963E-16</c:v>
                </c:pt>
                <c:pt idx="20">
                  <c:v>6.8063803050478895E-16</c:v>
                </c:pt>
                <c:pt idx="21">
                  <c:v>7.1466993203002857E-16</c:v>
                </c:pt>
                <c:pt idx="22">
                  <c:v>7.4870183355526799E-16</c:v>
                </c:pt>
                <c:pt idx="23">
                  <c:v>7.8273373508050751E-16</c:v>
                </c:pt>
                <c:pt idx="24">
                  <c:v>8.1676563660574694E-16</c:v>
                </c:pt>
                <c:pt idx="25">
                  <c:v>8.5079753813098636E-16</c:v>
                </c:pt>
                <c:pt idx="26">
                  <c:v>8.8482943965622588E-16</c:v>
                </c:pt>
                <c:pt idx="27">
                  <c:v>9.188613411814654E-16</c:v>
                </c:pt>
                <c:pt idx="28">
                  <c:v>9.5289324270670483E-16</c:v>
                </c:pt>
                <c:pt idx="29">
                  <c:v>9.8692514423194425E-16</c:v>
                </c:pt>
                <c:pt idx="30">
                  <c:v>1.0209570457571839E-15</c:v>
                </c:pt>
                <c:pt idx="31">
                  <c:v>1.0549889472824231E-15</c:v>
                </c:pt>
                <c:pt idx="32">
                  <c:v>1.0890208488076627E-15</c:v>
                </c:pt>
                <c:pt idx="33">
                  <c:v>1.1230527503329023E-15</c:v>
                </c:pt>
                <c:pt idx="34">
                  <c:v>1.1570846518581416E-15</c:v>
                </c:pt>
                <c:pt idx="35">
                  <c:v>1.1911165533833812E-15</c:v>
                </c:pt>
                <c:pt idx="36">
                  <c:v>1.2251484549086206E-15</c:v>
                </c:pt>
                <c:pt idx="37">
                  <c:v>1.25918035643386E-15</c:v>
                </c:pt>
                <c:pt idx="38">
                  <c:v>1.2932122579590994E-15</c:v>
                </c:pt>
                <c:pt idx="39">
                  <c:v>1.3272441594843391E-15</c:v>
                </c:pt>
                <c:pt idx="40">
                  <c:v>1.3612760610095785E-15</c:v>
                </c:pt>
                <c:pt idx="41">
                  <c:v>1.3953079625348177E-15</c:v>
                </c:pt>
                <c:pt idx="42">
                  <c:v>1.4293398640600571E-15</c:v>
                </c:pt>
                <c:pt idx="43">
                  <c:v>1.4633717655852964E-15</c:v>
                </c:pt>
                <c:pt idx="44">
                  <c:v>1.4974036671105358E-15</c:v>
                </c:pt>
                <c:pt idx="45">
                  <c:v>1.531435568635775E-15</c:v>
                </c:pt>
                <c:pt idx="46">
                  <c:v>1.5654674701610142E-15</c:v>
                </c:pt>
                <c:pt idx="47">
                  <c:v>1.5994993716862537E-15</c:v>
                </c:pt>
                <c:pt idx="48">
                  <c:v>1.6335312732114929E-15</c:v>
                </c:pt>
                <c:pt idx="49">
                  <c:v>1.6675631747367323E-15</c:v>
                </c:pt>
                <c:pt idx="50">
                  <c:v>1.7015950762619715E-15</c:v>
                </c:pt>
                <c:pt idx="51">
                  <c:v>1.735626977787211E-15</c:v>
                </c:pt>
                <c:pt idx="52">
                  <c:v>1.7696588793124502E-15</c:v>
                </c:pt>
                <c:pt idx="53">
                  <c:v>1.8036907808376896E-15</c:v>
                </c:pt>
                <c:pt idx="54">
                  <c:v>1.8377226823629288E-15</c:v>
                </c:pt>
                <c:pt idx="55">
                  <c:v>1.8717545838881681E-15</c:v>
                </c:pt>
                <c:pt idx="56">
                  <c:v>1.9057864854134077E-15</c:v>
                </c:pt>
                <c:pt idx="57">
                  <c:v>1.9398183869386469E-15</c:v>
                </c:pt>
                <c:pt idx="58">
                  <c:v>1.9738502884638861E-15</c:v>
                </c:pt>
                <c:pt idx="59">
                  <c:v>2.0078821899891254E-15</c:v>
                </c:pt>
                <c:pt idx="60">
                  <c:v>2.0419140915143646E-15</c:v>
                </c:pt>
                <c:pt idx="61">
                  <c:v>2.0759459930396042E-15</c:v>
                </c:pt>
                <c:pt idx="62">
                  <c:v>2.1099778945648434E-15</c:v>
                </c:pt>
                <c:pt idx="63">
                  <c:v>2.1440097960900827E-15</c:v>
                </c:pt>
                <c:pt idx="64">
                  <c:v>2.1780416976153219E-15</c:v>
                </c:pt>
                <c:pt idx="65">
                  <c:v>2.2120735991405615E-15</c:v>
                </c:pt>
                <c:pt idx="66">
                  <c:v>2.2461055006658007E-15</c:v>
                </c:pt>
                <c:pt idx="67">
                  <c:v>2.2801374021910399E-15</c:v>
                </c:pt>
                <c:pt idx="68">
                  <c:v>2.3141693037162792E-15</c:v>
                </c:pt>
                <c:pt idx="69">
                  <c:v>2.3482012052415188E-15</c:v>
                </c:pt>
                <c:pt idx="70">
                  <c:v>2.382233106766758E-15</c:v>
                </c:pt>
                <c:pt idx="71">
                  <c:v>2.4162650082919972E-15</c:v>
                </c:pt>
                <c:pt idx="72">
                  <c:v>2.4502969098172365E-15</c:v>
                </c:pt>
                <c:pt idx="73">
                  <c:v>2.4843288113424761E-15</c:v>
                </c:pt>
                <c:pt idx="74">
                  <c:v>2.5183607128677153E-15</c:v>
                </c:pt>
                <c:pt idx="75">
                  <c:v>2.5523926143929545E-15</c:v>
                </c:pt>
                <c:pt idx="76">
                  <c:v>2.5864245159181938E-15</c:v>
                </c:pt>
                <c:pt idx="77">
                  <c:v>2.6204564174434334E-15</c:v>
                </c:pt>
                <c:pt idx="78">
                  <c:v>2.6544883189686726E-15</c:v>
                </c:pt>
                <c:pt idx="79">
                  <c:v>2.6885202204939118E-15</c:v>
                </c:pt>
                <c:pt idx="80">
                  <c:v>2.7225521220191511E-15</c:v>
                </c:pt>
                <c:pt idx="81">
                  <c:v>2.7565840235443907E-15</c:v>
                </c:pt>
                <c:pt idx="82">
                  <c:v>2.7906159250696299E-15</c:v>
                </c:pt>
                <c:pt idx="83">
                  <c:v>2.8246478265948691E-15</c:v>
                </c:pt>
                <c:pt idx="84">
                  <c:v>2.8586797281201084E-15</c:v>
                </c:pt>
                <c:pt idx="85">
                  <c:v>2.892711629645348E-15</c:v>
                </c:pt>
                <c:pt idx="86">
                  <c:v>2.9267435311705872E-15</c:v>
                </c:pt>
                <c:pt idx="87">
                  <c:v>2.9607754326958264E-15</c:v>
                </c:pt>
                <c:pt idx="88">
                  <c:v>2.9948073342210657E-15</c:v>
                </c:pt>
                <c:pt idx="89">
                  <c:v>3.0288392357463053E-15</c:v>
                </c:pt>
                <c:pt idx="90">
                  <c:v>3.0628711372715445E-15</c:v>
                </c:pt>
                <c:pt idx="91">
                  <c:v>3.0969030387967837E-15</c:v>
                </c:pt>
                <c:pt idx="92">
                  <c:v>3.130934940322023E-15</c:v>
                </c:pt>
                <c:pt idx="93">
                  <c:v>3.1649668418472626E-15</c:v>
                </c:pt>
                <c:pt idx="94">
                  <c:v>3.1989987433725018E-15</c:v>
                </c:pt>
                <c:pt idx="95">
                  <c:v>3.233030644897741E-15</c:v>
                </c:pt>
                <c:pt idx="96">
                  <c:v>3.2670625464229803E-15</c:v>
                </c:pt>
                <c:pt idx="97">
                  <c:v>3.3010944479482199E-15</c:v>
                </c:pt>
                <c:pt idx="98">
                  <c:v>3.3351263494734591E-15</c:v>
                </c:pt>
                <c:pt idx="99">
                  <c:v>3.3691582509986983E-15</c:v>
                </c:pt>
                <c:pt idx="100">
                  <c:v>3.4031901525239375E-15</c:v>
                </c:pt>
                <c:pt idx="101">
                  <c:v>3.4372220540491772E-15</c:v>
                </c:pt>
                <c:pt idx="102">
                  <c:v>3.4712539555744164E-15</c:v>
                </c:pt>
                <c:pt idx="103">
                  <c:v>3.5052858570996556E-15</c:v>
                </c:pt>
                <c:pt idx="104">
                  <c:v>3.5393177586248948E-15</c:v>
                </c:pt>
                <c:pt idx="105">
                  <c:v>3.5733496601501341E-15</c:v>
                </c:pt>
                <c:pt idx="106">
                  <c:v>3.6073815616753737E-15</c:v>
                </c:pt>
                <c:pt idx="107">
                  <c:v>3.6414134632006133E-15</c:v>
                </c:pt>
                <c:pt idx="108">
                  <c:v>3.6754453647258521E-15</c:v>
                </c:pt>
                <c:pt idx="109">
                  <c:v>3.7094772662510918E-15</c:v>
                </c:pt>
                <c:pt idx="110">
                  <c:v>3.7435091677763306E-15</c:v>
                </c:pt>
                <c:pt idx="111">
                  <c:v>3.7775410693015702E-15</c:v>
                </c:pt>
                <c:pt idx="112">
                  <c:v>3.8115729708268098E-15</c:v>
                </c:pt>
                <c:pt idx="113">
                  <c:v>3.8456048723520487E-15</c:v>
                </c:pt>
                <c:pt idx="114">
                  <c:v>3.8796367738772883E-15</c:v>
                </c:pt>
                <c:pt idx="115">
                  <c:v>3.9136686754025279E-15</c:v>
                </c:pt>
                <c:pt idx="116">
                  <c:v>3.9477005769277667E-15</c:v>
                </c:pt>
                <c:pt idx="117">
                  <c:v>3.9817324784530064E-15</c:v>
                </c:pt>
                <c:pt idx="118">
                  <c:v>4.015764379978246E-15</c:v>
                </c:pt>
                <c:pt idx="119">
                  <c:v>4.0497962815034848E-15</c:v>
                </c:pt>
                <c:pt idx="120">
                  <c:v>4.0838281830287244E-15</c:v>
                </c:pt>
                <c:pt idx="121">
                  <c:v>4.1178600845539633E-15</c:v>
                </c:pt>
                <c:pt idx="122">
                  <c:v>4.1518919860792029E-15</c:v>
                </c:pt>
                <c:pt idx="123">
                  <c:v>4.1859238876044417E-15</c:v>
                </c:pt>
                <c:pt idx="124">
                  <c:v>4.2199557891296813E-15</c:v>
                </c:pt>
                <c:pt idx="125">
                  <c:v>4.253987690654921E-15</c:v>
                </c:pt>
                <c:pt idx="126">
                  <c:v>4.2880195921801606E-15</c:v>
                </c:pt>
                <c:pt idx="127">
                  <c:v>4.3220514937053994E-15</c:v>
                </c:pt>
                <c:pt idx="128">
                  <c:v>4.356083395230639E-15</c:v>
                </c:pt>
                <c:pt idx="129">
                  <c:v>4.3901152967558779E-15</c:v>
                </c:pt>
                <c:pt idx="130">
                  <c:v>4.4241471982811175E-15</c:v>
                </c:pt>
                <c:pt idx="131">
                  <c:v>4.4581790998063563E-15</c:v>
                </c:pt>
                <c:pt idx="132">
                  <c:v>4.4922110013315959E-15</c:v>
                </c:pt>
                <c:pt idx="133">
                  <c:v>4.5262429028568355E-15</c:v>
                </c:pt>
                <c:pt idx="134">
                  <c:v>4.5602748043820752E-15</c:v>
                </c:pt>
                <c:pt idx="135">
                  <c:v>4.594306705907314E-15</c:v>
                </c:pt>
                <c:pt idx="136">
                  <c:v>4.6283386074325536E-15</c:v>
                </c:pt>
                <c:pt idx="137">
                  <c:v>4.6623705089577924E-15</c:v>
                </c:pt>
                <c:pt idx="138">
                  <c:v>4.6964024104830321E-15</c:v>
                </c:pt>
                <c:pt idx="139">
                  <c:v>4.7304343120082709E-15</c:v>
                </c:pt>
                <c:pt idx="140">
                  <c:v>4.7644662135335105E-15</c:v>
                </c:pt>
                <c:pt idx="141">
                  <c:v>4.7984981150587501E-15</c:v>
                </c:pt>
                <c:pt idx="142">
                  <c:v>4.8325300165839898E-15</c:v>
                </c:pt>
                <c:pt idx="143">
                  <c:v>4.8665619181092286E-15</c:v>
                </c:pt>
                <c:pt idx="144">
                  <c:v>4.9005938196344682E-15</c:v>
                </c:pt>
                <c:pt idx="145">
                  <c:v>4.934625721159707E-15</c:v>
                </c:pt>
                <c:pt idx="146">
                  <c:v>4.9686576226849467E-15</c:v>
                </c:pt>
                <c:pt idx="147">
                  <c:v>5.0026895242101855E-15</c:v>
                </c:pt>
                <c:pt idx="148">
                  <c:v>5.0367214257354251E-15</c:v>
                </c:pt>
                <c:pt idx="149">
                  <c:v>5.0707533272606647E-15</c:v>
                </c:pt>
                <c:pt idx="150">
                  <c:v>5.1047852287859044E-15</c:v>
                </c:pt>
                <c:pt idx="151">
                  <c:v>5.1388171303111432E-15</c:v>
                </c:pt>
                <c:pt idx="152">
                  <c:v>5.1728490318363828E-15</c:v>
                </c:pt>
                <c:pt idx="153">
                  <c:v>5.2068809333616216E-15</c:v>
                </c:pt>
                <c:pt idx="154">
                  <c:v>5.2409128348868613E-15</c:v>
                </c:pt>
                <c:pt idx="155">
                  <c:v>5.2749447364121001E-15</c:v>
                </c:pt>
                <c:pt idx="156">
                  <c:v>5.3089766379373397E-15</c:v>
                </c:pt>
                <c:pt idx="157">
                  <c:v>5.3430085394625793E-15</c:v>
                </c:pt>
                <c:pt idx="158">
                  <c:v>5.3770404409878189E-15</c:v>
                </c:pt>
                <c:pt idx="159">
                  <c:v>5.4110723425130578E-15</c:v>
                </c:pt>
                <c:pt idx="160">
                  <c:v>5.4451042440382974E-15</c:v>
                </c:pt>
                <c:pt idx="161">
                  <c:v>5.4791361455635362E-15</c:v>
                </c:pt>
                <c:pt idx="162">
                  <c:v>5.5131680470887758E-15</c:v>
                </c:pt>
                <c:pt idx="163">
                  <c:v>5.5471999486140163E-15</c:v>
                </c:pt>
                <c:pt idx="164">
                  <c:v>5.5812318501392559E-15</c:v>
                </c:pt>
                <c:pt idx="165">
                  <c:v>5.6152637516644963E-15</c:v>
                </c:pt>
                <c:pt idx="166">
                  <c:v>5.6492956531897359E-15</c:v>
                </c:pt>
                <c:pt idx="167">
                  <c:v>5.6833275547149755E-15</c:v>
                </c:pt>
                <c:pt idx="168">
                  <c:v>5.7173594562402159E-15</c:v>
                </c:pt>
                <c:pt idx="169">
                  <c:v>5.7513913577654556E-15</c:v>
                </c:pt>
                <c:pt idx="170">
                  <c:v>5.785423259290696E-15</c:v>
                </c:pt>
                <c:pt idx="171">
                  <c:v>5.8194551608159356E-15</c:v>
                </c:pt>
                <c:pt idx="172">
                  <c:v>5.853487062341176E-15</c:v>
                </c:pt>
                <c:pt idx="173">
                  <c:v>5.8875189638664156E-15</c:v>
                </c:pt>
                <c:pt idx="174">
                  <c:v>5.921550865391656E-15</c:v>
                </c:pt>
                <c:pt idx="175">
                  <c:v>5.9555827669168956E-15</c:v>
                </c:pt>
                <c:pt idx="176">
                  <c:v>5.9896146684421353E-15</c:v>
                </c:pt>
                <c:pt idx="177">
                  <c:v>6.0236465699673757E-15</c:v>
                </c:pt>
                <c:pt idx="178">
                  <c:v>6.0576784714926145E-15</c:v>
                </c:pt>
                <c:pt idx="179">
                  <c:v>6.0917103730178549E-15</c:v>
                </c:pt>
                <c:pt idx="180">
                  <c:v>6.1257422745430945E-15</c:v>
                </c:pt>
                <c:pt idx="181">
                  <c:v>6.1597741760683349E-15</c:v>
                </c:pt>
                <c:pt idx="182">
                  <c:v>6.1938060775935746E-15</c:v>
                </c:pt>
                <c:pt idx="183">
                  <c:v>6.227837979118815E-15</c:v>
                </c:pt>
                <c:pt idx="184">
                  <c:v>6.2618698806440546E-15</c:v>
                </c:pt>
                <c:pt idx="185">
                  <c:v>6.2959017821692942E-15</c:v>
                </c:pt>
                <c:pt idx="186">
                  <c:v>6.3299336836945346E-15</c:v>
                </c:pt>
                <c:pt idx="187">
                  <c:v>6.3639655852197742E-15</c:v>
                </c:pt>
                <c:pt idx="188">
                  <c:v>6.3979974867450146E-15</c:v>
                </c:pt>
                <c:pt idx="189">
                  <c:v>6.4320293882702543E-15</c:v>
                </c:pt>
                <c:pt idx="190">
                  <c:v>6.4660612897954947E-15</c:v>
                </c:pt>
                <c:pt idx="191">
                  <c:v>6.5000931913207343E-15</c:v>
                </c:pt>
                <c:pt idx="192">
                  <c:v>6.5341250928459747E-15</c:v>
                </c:pt>
                <c:pt idx="193">
                  <c:v>6.5681569943712143E-15</c:v>
                </c:pt>
                <c:pt idx="194">
                  <c:v>6.6021888958964539E-15</c:v>
                </c:pt>
                <c:pt idx="195">
                  <c:v>6.6362207974216944E-15</c:v>
                </c:pt>
                <c:pt idx="196">
                  <c:v>6.670252698946934E-15</c:v>
                </c:pt>
                <c:pt idx="197">
                  <c:v>6.7042846004721744E-15</c:v>
                </c:pt>
                <c:pt idx="198">
                  <c:v>6.7383165019974132E-15</c:v>
                </c:pt>
                <c:pt idx="199">
                  <c:v>6.7723484035226536E-15</c:v>
                </c:pt>
                <c:pt idx="200">
                  <c:v>6.8063803050478932E-15</c:v>
                </c:pt>
                <c:pt idx="201">
                  <c:v>6.8404122065731329E-15</c:v>
                </c:pt>
                <c:pt idx="202">
                  <c:v>6.8744441080983733E-15</c:v>
                </c:pt>
                <c:pt idx="203">
                  <c:v>6.9084760096236129E-15</c:v>
                </c:pt>
                <c:pt idx="204">
                  <c:v>6.9425079111488533E-15</c:v>
                </c:pt>
                <c:pt idx="205">
                  <c:v>6.9765398126740929E-15</c:v>
                </c:pt>
                <c:pt idx="206">
                  <c:v>7.0105717141993333E-15</c:v>
                </c:pt>
                <c:pt idx="207">
                  <c:v>7.0446036157245729E-15</c:v>
                </c:pt>
                <c:pt idx="208">
                  <c:v>7.0786355172498134E-15</c:v>
                </c:pt>
                <c:pt idx="209">
                  <c:v>7.1126674187750522E-15</c:v>
                </c:pt>
                <c:pt idx="210">
                  <c:v>7.1466993203002918E-15</c:v>
                </c:pt>
                <c:pt idx="211">
                  <c:v>7.180731221825533E-15</c:v>
                </c:pt>
                <c:pt idx="212">
                  <c:v>7.2147631233507726E-15</c:v>
                </c:pt>
                <c:pt idx="213">
                  <c:v>7.2487950248760122E-15</c:v>
                </c:pt>
                <c:pt idx="214">
                  <c:v>7.2828269264012519E-15</c:v>
                </c:pt>
                <c:pt idx="215">
                  <c:v>7.3168588279264931E-15</c:v>
                </c:pt>
                <c:pt idx="216">
                  <c:v>7.3508907294517327E-15</c:v>
                </c:pt>
                <c:pt idx="217">
                  <c:v>7.3849226309769723E-15</c:v>
                </c:pt>
                <c:pt idx="218">
                  <c:v>7.4189545325022119E-15</c:v>
                </c:pt>
                <c:pt idx="219">
                  <c:v>7.4529864340274515E-15</c:v>
                </c:pt>
                <c:pt idx="220">
                  <c:v>7.4870183355526927E-15</c:v>
                </c:pt>
                <c:pt idx="221">
                  <c:v>7.5210502370779324E-15</c:v>
                </c:pt>
                <c:pt idx="222">
                  <c:v>7.555082138603172E-15</c:v>
                </c:pt>
                <c:pt idx="223">
                  <c:v>7.5891140401284116E-15</c:v>
                </c:pt>
                <c:pt idx="224">
                  <c:v>7.6231459416536528E-15</c:v>
                </c:pt>
                <c:pt idx="225">
                  <c:v>7.6571778431788908E-15</c:v>
                </c:pt>
                <c:pt idx="226">
                  <c:v>7.691209744704132E-15</c:v>
                </c:pt>
                <c:pt idx="227">
                  <c:v>7.7252416462293717E-15</c:v>
                </c:pt>
                <c:pt idx="228">
                  <c:v>7.7592735477546113E-15</c:v>
                </c:pt>
                <c:pt idx="229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Burst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Calculations!$N$10</c:f>
              <c:numCache>
                <c:formatCode>0.00</c:formatCode>
                <c:ptCount val="1"/>
                <c:pt idx="0">
                  <c:v>47.441050008873276</c:v>
                </c:pt>
              </c:numCache>
            </c:numRef>
          </c:xVal>
          <c:yVal>
            <c:numRef>
              <c:f>Calculations!$N$11</c:f>
              <c:numCache>
                <c:formatCode>0.00</c:formatCode>
                <c:ptCount val="1"/>
                <c:pt idx="0">
                  <c:v>1.0586472250070716E-15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Calculations!$V$3:$V$23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Calculations!$W$3:$W$23</c:f>
              <c:numCache>
                <c:formatCode>0.00</c:formatCode>
                <c:ptCount val="21"/>
                <c:pt idx="0">
                  <c:v>1.0586472250070716E-15</c:v>
                </c:pt>
                <c:pt idx="1">
                  <c:v>1.0586472250070716E-15</c:v>
                </c:pt>
                <c:pt idx="2">
                  <c:v>1.0586472250070716E-15</c:v>
                </c:pt>
                <c:pt idx="3">
                  <c:v>1.0586472250070716E-15</c:v>
                </c:pt>
                <c:pt idx="4">
                  <c:v>1.0586472250070716E-15</c:v>
                </c:pt>
                <c:pt idx="5">
                  <c:v>1.0586472250070716E-15</c:v>
                </c:pt>
                <c:pt idx="6">
                  <c:v>1.0586472250070716E-15</c:v>
                </c:pt>
                <c:pt idx="7">
                  <c:v>1.0586472250070716E-15</c:v>
                </c:pt>
                <c:pt idx="8">
                  <c:v>1.0586472250070716E-15</c:v>
                </c:pt>
                <c:pt idx="9">
                  <c:v>1.0586472250070716E-15</c:v>
                </c:pt>
                <c:pt idx="10">
                  <c:v>1.0586472250070716E-15</c:v>
                </c:pt>
                <c:pt idx="11">
                  <c:v>1.0586472250070716E-15</c:v>
                </c:pt>
                <c:pt idx="12">
                  <c:v>1.0586472250070716E-15</c:v>
                </c:pt>
                <c:pt idx="13">
                  <c:v>1.0586472250070716E-15</c:v>
                </c:pt>
                <c:pt idx="14">
                  <c:v>1.0586472250070716E-15</c:v>
                </c:pt>
                <c:pt idx="15">
                  <c:v>1.0586472250070716E-15</c:v>
                </c:pt>
                <c:pt idx="16">
                  <c:v>1.0586472250070716E-15</c:v>
                </c:pt>
                <c:pt idx="17">
                  <c:v>1.0586472250070716E-15</c:v>
                </c:pt>
                <c:pt idx="18">
                  <c:v>1.0586472250070716E-15</c:v>
                </c:pt>
                <c:pt idx="19">
                  <c:v>1.0586472250070716E-15</c:v>
                </c:pt>
                <c:pt idx="20">
                  <c:v>1.0586472250070716E-15</c:v>
                </c:pt>
              </c:numCache>
            </c:numRef>
          </c:yVal>
          <c:smooth val="1"/>
        </c:ser>
        <c:ser>
          <c:idx val="4"/>
          <c:order val="4"/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Calculations!$V$3:$V$23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Calculations!$X$3:$X$23</c:f>
              <c:numCache>
                <c:formatCode>0.00</c:formatCode>
                <c:ptCount val="21"/>
                <c:pt idx="0">
                  <c:v>1.0586472250070716E-15</c:v>
                </c:pt>
                <c:pt idx="1">
                  <c:v>1.0586472250070716E-15</c:v>
                </c:pt>
                <c:pt idx="2">
                  <c:v>1.0586472250070716E-15</c:v>
                </c:pt>
                <c:pt idx="3">
                  <c:v>1.0586472250070716E-15</c:v>
                </c:pt>
                <c:pt idx="4">
                  <c:v>1.0586472250070716E-15</c:v>
                </c:pt>
                <c:pt idx="5">
                  <c:v>1.0586472250070716E-15</c:v>
                </c:pt>
                <c:pt idx="6">
                  <c:v>1.0586472250070716E-15</c:v>
                </c:pt>
                <c:pt idx="7">
                  <c:v>1.0586472250070716E-15</c:v>
                </c:pt>
                <c:pt idx="8">
                  <c:v>1.0586472250070716E-15</c:v>
                </c:pt>
                <c:pt idx="9">
                  <c:v>1.0586472250070716E-15</c:v>
                </c:pt>
                <c:pt idx="10">
                  <c:v>1.0586472250070716E-15</c:v>
                </c:pt>
                <c:pt idx="11">
                  <c:v>1.0586472250070716E-15</c:v>
                </c:pt>
                <c:pt idx="12">
                  <c:v>1.0586472250070716E-15</c:v>
                </c:pt>
                <c:pt idx="13">
                  <c:v>1.0586472250070716E-15</c:v>
                </c:pt>
                <c:pt idx="14">
                  <c:v>1.0586472250070716E-15</c:v>
                </c:pt>
                <c:pt idx="15">
                  <c:v>1.0586472250070716E-15</c:v>
                </c:pt>
                <c:pt idx="16">
                  <c:v>1.0586472250070716E-15</c:v>
                </c:pt>
                <c:pt idx="17">
                  <c:v>1.0586472250070716E-15</c:v>
                </c:pt>
                <c:pt idx="18">
                  <c:v>1.0586472250070716E-15</c:v>
                </c:pt>
                <c:pt idx="19">
                  <c:v>1.0586472250070716E-15</c:v>
                </c:pt>
                <c:pt idx="20">
                  <c:v>1.0586472250070716E-15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67168"/>
        <c:axId val="108169472"/>
      </c:scatterChart>
      <c:valAx>
        <c:axId val="108167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Downrange Carry [metres]</a:t>
                </a:r>
              </a:p>
            </c:rich>
          </c:tx>
          <c:layout>
            <c:manualLayout>
              <c:xMode val="edge"/>
              <c:yMode val="edge"/>
              <c:x val="0.36829920668343596"/>
              <c:y val="0.868292682926829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69472"/>
        <c:crosses val="autoZero"/>
        <c:crossBetween val="midCat"/>
        <c:majorUnit val="20"/>
        <c:minorUnit val="10"/>
      </c:valAx>
      <c:valAx>
        <c:axId val="10816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Crossrange Carry [metres]</a:t>
                </a:r>
              </a:p>
            </c:rich>
          </c:tx>
          <c:layout>
            <c:manualLayout>
              <c:xMode val="edge"/>
              <c:yMode val="edge"/>
              <c:x val="3.7296122195790982E-2"/>
              <c:y val="0.321951219512195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67168"/>
        <c:crosses val="autoZero"/>
        <c:crossBetween val="midCat"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104775</xdr:rowOff>
    </xdr:from>
    <xdr:to>
      <xdr:col>15</xdr:col>
      <xdr:colOff>228600</xdr:colOff>
      <xdr:row>36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114300</xdr:rowOff>
    </xdr:from>
    <xdr:to>
      <xdr:col>14</xdr:col>
      <xdr:colOff>57149</xdr:colOff>
      <xdr:row>62</xdr:row>
      <xdr:rowOff>31936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247650</xdr:colOff>
          <xdr:row>1</xdr:row>
          <xdr:rowOff>76200</xdr:rowOff>
        </xdr:from>
        <xdr:to>
          <xdr:col>18</xdr:col>
          <xdr:colOff>219075</xdr:colOff>
          <xdr:row>3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Main Page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4</xdr:row>
          <xdr:rowOff>47625</xdr:rowOff>
        </xdr:from>
        <xdr:to>
          <xdr:col>18</xdr:col>
          <xdr:colOff>228600</xdr:colOff>
          <xdr:row>6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This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34737</xdr:colOff>
      <xdr:row>18</xdr:row>
      <xdr:rowOff>95250</xdr:rowOff>
    </xdr:from>
    <xdr:to>
      <xdr:col>6</xdr:col>
      <xdr:colOff>78441</xdr:colOff>
      <xdr:row>58</xdr:row>
      <xdr:rowOff>78441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1117357</xdr:colOff>
      <xdr:row>19</xdr:row>
      <xdr:rowOff>49866</xdr:rowOff>
    </xdr:from>
    <xdr:to>
      <xdr:col>10</xdr:col>
      <xdr:colOff>22411</xdr:colOff>
      <xdr:row>54</xdr:row>
      <xdr:rowOff>78441</xdr:rowOff>
    </xdr:to>
    <xdr:graphicFrame macro="">
      <xdr:nvGraphicFramePr>
        <xdr:cNvPr id="276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0</xdr:row>
          <xdr:rowOff>142875</xdr:rowOff>
        </xdr:from>
        <xdr:to>
          <xdr:col>12</xdr:col>
          <xdr:colOff>38100</xdr:colOff>
          <xdr:row>0</xdr:row>
          <xdr:rowOff>504825</xdr:rowOff>
        </xdr:to>
        <xdr:sp macro="" textlink="">
          <xdr:nvSpPr>
            <xdr:cNvPr id="27663" name="Button 15" hidden="1">
              <a:extLst>
                <a:ext uri="{63B3BB69-23CF-44E3-9099-C40C66FF867C}">
                  <a14:compatExt spid="_x0000_s27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About SHELLCALC</a:t>
              </a:r>
              <a:r>
                <a:rPr lang="en-GB" sz="1200" b="0" i="0" u="none" strike="noStrike" baseline="30000">
                  <a:solidFill>
                    <a:srgbClr val="000000"/>
                  </a:solidFill>
                  <a:latin typeface="Arial"/>
                  <a:cs typeface="Arial"/>
                </a:rPr>
                <a:t>©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0</xdr:row>
          <xdr:rowOff>590550</xdr:rowOff>
        </xdr:from>
        <xdr:to>
          <xdr:col>12</xdr:col>
          <xdr:colOff>28575</xdr:colOff>
          <xdr:row>2</xdr:row>
          <xdr:rowOff>0</xdr:rowOff>
        </xdr:to>
        <xdr:sp macro="" textlink="">
          <xdr:nvSpPr>
            <xdr:cNvPr id="27715" name="Button 67" hidden="1">
              <a:extLst>
                <a:ext uri="{63B3BB69-23CF-44E3-9099-C40C66FF867C}">
                  <a14:compatExt spid="_x0000_s27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 This Page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2</xdr:row>
          <xdr:rowOff>76200</xdr:rowOff>
        </xdr:from>
        <xdr:to>
          <xdr:col>12</xdr:col>
          <xdr:colOff>57150</xdr:colOff>
          <xdr:row>3</xdr:row>
          <xdr:rowOff>266700</xdr:rowOff>
        </xdr:to>
        <xdr:sp macro="" textlink="">
          <xdr:nvSpPr>
            <xdr:cNvPr id="27748" name="Button 100" hidden="1">
              <a:extLst>
                <a:ext uri="{63B3BB69-23CF-44E3-9099-C40C66FF867C}">
                  <a14:compatExt spid="_x0000_s27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View Larger Graphs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3657600</xdr:colOff>
          <xdr:row>11</xdr:row>
          <xdr:rowOff>171450</xdr:rowOff>
        </xdr:from>
        <xdr:to>
          <xdr:col>2</xdr:col>
          <xdr:colOff>219075</xdr:colOff>
          <xdr:row>12</xdr:row>
          <xdr:rowOff>47625</xdr:rowOff>
        </xdr:to>
        <xdr:sp macro="" textlink="">
          <xdr:nvSpPr>
            <xdr:cNvPr id="29697" name="Button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Goto Main Page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257174</xdr:colOff>
      <xdr:row>2</xdr:row>
      <xdr:rowOff>123824</xdr:rowOff>
    </xdr:from>
    <xdr:to>
      <xdr:col>46</xdr:col>
      <xdr:colOff>285749</xdr:colOff>
      <xdr:row>23</xdr:row>
      <xdr:rowOff>47624</xdr:rowOff>
    </xdr:to>
    <xdr:graphicFrame macro="">
      <xdr:nvGraphicFramePr>
        <xdr:cNvPr id="1101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76200</xdr:colOff>
      <xdr:row>1</xdr:row>
      <xdr:rowOff>123825</xdr:rowOff>
    </xdr:from>
    <xdr:to>
      <xdr:col>49</xdr:col>
      <xdr:colOff>504825</xdr:colOff>
      <xdr:row>25</xdr:row>
      <xdr:rowOff>142875</xdr:rowOff>
    </xdr:to>
    <xdr:graphicFrame macro="">
      <xdr:nvGraphicFramePr>
        <xdr:cNvPr id="1102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jpyro.com/wp?p=23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jpyro.com/wp/?p=23" TargetMode="External"/><Relationship Id="rId5" Type="http://schemas.openxmlformats.org/officeDocument/2006/relationships/ctrlProp" Target="../ctrlProps/ctrlProp6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O61"/>
  <sheetViews>
    <sheetView showGridLines="0" showRowColHeaders="0" workbookViewId="0">
      <selection activeCell="F68" sqref="F68"/>
    </sheetView>
  </sheetViews>
  <sheetFormatPr defaultRowHeight="12.75" x14ac:dyDescent="0.2"/>
  <sheetData>
    <row r="1" spans="1:15" x14ac:dyDescent="0.2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x14ac:dyDescent="0.2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x14ac:dyDescent="0.2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1:15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15" x14ac:dyDescent="0.2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 x14ac:dyDescent="0.2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</row>
    <row r="8" spans="1:15" x14ac:dyDescent="0.2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</row>
    <row r="9" spans="1:15" x14ac:dyDescent="0.2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</row>
    <row r="10" spans="1:15" x14ac:dyDescent="0.2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</row>
    <row r="11" spans="1:15" x14ac:dyDescent="0.2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</row>
    <row r="12" spans="1:15" x14ac:dyDescent="0.2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</row>
    <row r="13" spans="1:15" x14ac:dyDescent="0.2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</row>
    <row r="14" spans="1:15" x14ac:dyDescent="0.2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</row>
    <row r="15" spans="1:15" x14ac:dyDescent="0.2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1:15" x14ac:dyDescent="0.2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</row>
    <row r="17" spans="1:15" x14ac:dyDescent="0.2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</row>
    <row r="18" spans="1:15" x14ac:dyDescent="0.2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</row>
    <row r="19" spans="1:15" x14ac:dyDescent="0.2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1:15" x14ac:dyDescent="0.2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</row>
    <row r="21" spans="1:15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</row>
    <row r="22" spans="1:15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</row>
    <row r="23" spans="1:15" x14ac:dyDescent="0.2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</row>
    <row r="24" spans="1:15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</row>
    <row r="25" spans="1:15" x14ac:dyDescent="0.2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</row>
    <row r="26" spans="1:15" x14ac:dyDescent="0.2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</row>
    <row r="27" spans="1:15" x14ac:dyDescent="0.2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</row>
    <row r="28" spans="1:15" x14ac:dyDescent="0.2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</row>
    <row r="29" spans="1:15" x14ac:dyDescent="0.2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</row>
    <row r="30" spans="1:15" x14ac:dyDescent="0.2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</row>
    <row r="31" spans="1:15" x14ac:dyDescent="0.2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</row>
    <row r="32" spans="1:15" x14ac:dyDescent="0.2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</row>
    <row r="33" spans="1:15" x14ac:dyDescent="0.2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</row>
    <row r="34" spans="1:15" x14ac:dyDescent="0.2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</row>
    <row r="35" spans="1:15" x14ac:dyDescent="0.2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</row>
    <row r="36" spans="1:15" x14ac:dyDescent="0.2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</row>
    <row r="37" spans="1:15" x14ac:dyDescent="0.2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</row>
    <row r="38" spans="1:15" x14ac:dyDescent="0.2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</row>
    <row r="39" spans="1:15" x14ac:dyDescent="0.2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</row>
    <row r="40" spans="1:15" x14ac:dyDescent="0.2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</row>
    <row r="41" spans="1:15" x14ac:dyDescent="0.2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</row>
    <row r="42" spans="1:15" x14ac:dyDescent="0.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</row>
    <row r="43" spans="1:15" x14ac:dyDescent="0.2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</row>
    <row r="44" spans="1:15" x14ac:dyDescent="0.2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</row>
    <row r="45" spans="1:15" x14ac:dyDescent="0.2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</row>
    <row r="46" spans="1:15" x14ac:dyDescent="0.2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</row>
    <row r="47" spans="1:15" x14ac:dyDescent="0.2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</row>
    <row r="48" spans="1:15" x14ac:dyDescent="0.2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</row>
    <row r="49" spans="1:15" x14ac:dyDescent="0.2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</row>
    <row r="50" spans="1:15" x14ac:dyDescent="0.2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</row>
    <row r="51" spans="1:15" x14ac:dyDescent="0.2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</row>
    <row r="52" spans="1:15" x14ac:dyDescent="0.2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</row>
    <row r="53" spans="1:15" x14ac:dyDescent="0.2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</row>
    <row r="54" spans="1:15" x14ac:dyDescent="0.2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</row>
    <row r="55" spans="1:15" x14ac:dyDescent="0.2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</row>
    <row r="56" spans="1:15" x14ac:dyDescent="0.2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</row>
    <row r="57" spans="1:15" x14ac:dyDescent="0.2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</row>
    <row r="58" spans="1:15" x14ac:dyDescent="0.2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</row>
    <row r="59" spans="1:15" x14ac:dyDescent="0.2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</row>
    <row r="60" spans="1:15" x14ac:dyDescent="0.2">
      <c r="A60" s="67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</row>
    <row r="61" spans="1:15" x14ac:dyDescent="0.2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</row>
  </sheetData>
  <pageMargins left="0.7" right="0.7" top="0.75" bottom="0.75" header="0.3" footer="0.3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Goto_main_page">
                <anchor moveWithCells="1" sizeWithCells="1">
                  <from>
                    <xdr:col>15</xdr:col>
                    <xdr:colOff>247650</xdr:colOff>
                    <xdr:row>1</xdr:row>
                    <xdr:rowOff>76200</xdr:rowOff>
                  </from>
                  <to>
                    <xdr:col>18</xdr:col>
                    <xdr:colOff>219075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Module4.Print_area2">
                <anchor moveWithCells="1" sizeWithCells="1">
                  <from>
                    <xdr:col>15</xdr:col>
                    <xdr:colOff>257175</xdr:colOff>
                    <xdr:row>4</xdr:row>
                    <xdr:rowOff>47625</xdr:rowOff>
                  </from>
                  <to>
                    <xdr:col>18</xdr:col>
                    <xdr:colOff>228600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58"/>
  <sheetViews>
    <sheetView tabSelected="1" zoomScaleNormal="100" workbookViewId="0">
      <selection activeCell="C7" sqref="C7"/>
    </sheetView>
  </sheetViews>
  <sheetFormatPr defaultRowHeight="12.75" x14ac:dyDescent="0.2"/>
  <cols>
    <col min="1" max="1" width="3.7109375" style="7" customWidth="1"/>
    <col min="2" max="2" width="23.85546875" style="7" customWidth="1"/>
    <col min="3" max="3" width="19.42578125" style="7" customWidth="1"/>
    <col min="4" max="4" width="31.28515625" style="7" customWidth="1"/>
    <col min="5" max="5" width="4.42578125" style="7" customWidth="1"/>
    <col min="6" max="6" width="35.5703125" style="8" customWidth="1"/>
    <col min="7" max="7" width="7.140625" style="7" customWidth="1"/>
    <col min="8" max="8" width="16.28515625" style="7" customWidth="1"/>
    <col min="9" max="9" width="3.42578125" style="7" customWidth="1"/>
    <col min="10" max="12" width="9.140625" style="7"/>
    <col min="13" max="13" width="50.7109375" style="7" customWidth="1"/>
    <col min="14" max="14" width="5" style="7" bestFit="1" customWidth="1"/>
    <col min="15" max="15" width="50.7109375" style="7" customWidth="1"/>
    <col min="16" max="17" width="19.42578125" style="7" hidden="1" customWidth="1"/>
    <col min="18" max="18" width="19.42578125" style="7" customWidth="1"/>
    <col min="19" max="19" width="16.140625" style="7" bestFit="1" customWidth="1"/>
    <col min="20" max="20" width="0" style="7" hidden="1" customWidth="1"/>
    <col min="21" max="21" width="18.85546875" style="7" bestFit="1" customWidth="1"/>
    <col min="22" max="22" width="0" style="7" hidden="1" customWidth="1"/>
    <col min="23" max="16384" width="9.140625" style="7"/>
  </cols>
  <sheetData>
    <row r="1" spans="1:17" ht="60.75" customHeight="1" x14ac:dyDescent="0.45">
      <c r="A1" s="34"/>
      <c r="B1" s="109" t="s">
        <v>151</v>
      </c>
      <c r="C1" s="109"/>
      <c r="D1" s="109"/>
      <c r="E1" s="35"/>
      <c r="F1" s="110" t="s">
        <v>150</v>
      </c>
      <c r="G1" s="110"/>
      <c r="H1" s="110"/>
      <c r="I1" s="36"/>
      <c r="P1" s="25" t="s">
        <v>21</v>
      </c>
      <c r="Q1" s="25" t="s">
        <v>40</v>
      </c>
    </row>
    <row r="2" spans="1:17" x14ac:dyDescent="0.2">
      <c r="A2" s="37"/>
      <c r="C2" s="38"/>
      <c r="D2" s="38"/>
      <c r="E2" s="38"/>
      <c r="F2" s="39"/>
      <c r="G2" s="38"/>
      <c r="H2" s="38"/>
      <c r="I2" s="40"/>
      <c r="P2" s="26" t="s">
        <v>59</v>
      </c>
      <c r="Q2" s="25">
        <v>2</v>
      </c>
    </row>
    <row r="3" spans="1:17" ht="13.5" thickBot="1" x14ac:dyDescent="0.25">
      <c r="A3" s="37"/>
      <c r="B3" s="6"/>
      <c r="C3" s="38"/>
      <c r="D3" s="38"/>
      <c r="E3" s="38"/>
      <c r="F3" s="39"/>
      <c r="G3" s="38"/>
      <c r="H3" s="38"/>
      <c r="I3" s="40"/>
      <c r="P3" s="26" t="s">
        <v>64</v>
      </c>
      <c r="Q3" s="25">
        <v>3</v>
      </c>
    </row>
    <row r="4" spans="1:17" ht="28.5" thickTop="1" thickBot="1" x14ac:dyDescent="0.4">
      <c r="A4" s="37"/>
      <c r="B4" s="103" t="s">
        <v>42</v>
      </c>
      <c r="C4" s="104"/>
      <c r="D4" s="105"/>
      <c r="E4" s="38"/>
      <c r="F4" s="106" t="s">
        <v>50</v>
      </c>
      <c r="G4" s="107"/>
      <c r="H4" s="108"/>
      <c r="I4" s="40"/>
      <c r="P4" s="26" t="s">
        <v>63</v>
      </c>
      <c r="Q4" s="25" t="s">
        <v>41</v>
      </c>
    </row>
    <row r="5" spans="1:17" s="9" customFormat="1" ht="15.75" thickTop="1" x14ac:dyDescent="0.2">
      <c r="A5" s="41"/>
      <c r="B5" s="83" t="s">
        <v>102</v>
      </c>
      <c r="C5" s="77" t="s">
        <v>105</v>
      </c>
      <c r="D5" s="84"/>
      <c r="E5" s="85"/>
      <c r="F5" s="86" t="s">
        <v>30</v>
      </c>
      <c r="G5" s="87">
        <f>IF(is_imp,Calculations!N7/0.305,Calculations!N7)</f>
        <v>47.974235392591467</v>
      </c>
      <c r="H5" s="88" t="str">
        <f>IF(is_imp,"ft","m")</f>
        <v>m</v>
      </c>
      <c r="I5" s="42"/>
      <c r="P5" s="26" t="s">
        <v>66</v>
      </c>
      <c r="Q5" s="25"/>
    </row>
    <row r="6" spans="1:17" ht="15" x14ac:dyDescent="0.2">
      <c r="A6" s="37"/>
      <c r="B6" s="76" t="s">
        <v>103</v>
      </c>
      <c r="C6" s="77" t="s">
        <v>108</v>
      </c>
      <c r="D6" s="89"/>
      <c r="E6" s="79"/>
      <c r="F6" s="80" t="s">
        <v>141</v>
      </c>
      <c r="G6" s="81">
        <f>IF(is_imp,Calculations!N8/0.305,Calculations!N8)</f>
        <v>140</v>
      </c>
      <c r="H6" s="82" t="str">
        <f>IF(is_imp,"ft","m")</f>
        <v>m</v>
      </c>
      <c r="I6" s="40"/>
      <c r="P6" s="26" t="s">
        <v>65</v>
      </c>
      <c r="Q6" s="25"/>
    </row>
    <row r="7" spans="1:17" ht="15" customHeight="1" x14ac:dyDescent="0.55000000000000004">
      <c r="A7" s="37"/>
      <c r="B7" s="76" t="str">
        <f>IF(is_shell, "Shell Diameter","Comet Diameter")</f>
        <v>Comet Diameter</v>
      </c>
      <c r="C7" s="77" t="s">
        <v>124</v>
      </c>
      <c r="D7" s="78"/>
      <c r="E7" s="79"/>
      <c r="F7" s="80" t="s">
        <v>31</v>
      </c>
      <c r="G7" s="81">
        <f>IF(is_imp,Calculations!N9/0.305,Calculations!N9)</f>
        <v>1.0586472250070716E-15</v>
      </c>
      <c r="H7" s="82" t="str">
        <f>IF(is_imp,"ft","m")</f>
        <v>m</v>
      </c>
      <c r="I7" s="40"/>
      <c r="K7" s="75"/>
      <c r="P7" s="26" t="s">
        <v>67</v>
      </c>
      <c r="Q7" s="25" t="s">
        <v>71</v>
      </c>
    </row>
    <row r="8" spans="1:17" ht="15" x14ac:dyDescent="0.2">
      <c r="A8" s="37"/>
      <c r="B8" s="76" t="str">
        <f>IF(is_comet,"Roman Candle Angle","Mortar Angle")</f>
        <v>Roman Candle Angle</v>
      </c>
      <c r="C8" s="90">
        <v>120</v>
      </c>
      <c r="D8" s="91" t="s">
        <v>145</v>
      </c>
      <c r="E8" s="79"/>
      <c r="F8" s="80" t="str">
        <f>IF(is_shell,"Approx Burst Diameter","")</f>
        <v/>
      </c>
      <c r="G8" s="92">
        <f>IF(is_shell,+Calculations!N18*2,0)</f>
        <v>0</v>
      </c>
      <c r="H8" s="82" t="str">
        <f>IF(is_shell,IF(is_imp,"ft","m"),"")</f>
        <v/>
      </c>
      <c r="I8" s="40"/>
      <c r="P8" s="26" t="s">
        <v>68</v>
      </c>
      <c r="Q8" s="25" t="s">
        <v>72</v>
      </c>
    </row>
    <row r="9" spans="1:17" ht="15" x14ac:dyDescent="0.2">
      <c r="A9" s="37"/>
      <c r="B9" s="76" t="s">
        <v>47</v>
      </c>
      <c r="C9" s="90"/>
      <c r="D9" s="91" t="str">
        <f>IF(is_imp,"ft/s - if known","m/s - if known")</f>
        <v>m/s - if known</v>
      </c>
      <c r="E9" s="79"/>
      <c r="F9" s="80" t="s">
        <v>34</v>
      </c>
      <c r="G9" s="93" t="str">
        <f>IF(is_shell,Calculations!N5,"")</f>
        <v/>
      </c>
      <c r="H9" s="94" t="s">
        <v>43</v>
      </c>
      <c r="I9" s="40"/>
      <c r="P9" s="26" t="s">
        <v>69</v>
      </c>
      <c r="Q9" s="25" t="s">
        <v>73</v>
      </c>
    </row>
    <row r="10" spans="1:17" ht="15" x14ac:dyDescent="0.2">
      <c r="A10" s="37"/>
      <c r="B10" s="76" t="str">
        <f>IF(is_shell,"Fuse Delay","Comet Burning Time")</f>
        <v>Comet Burning Time</v>
      </c>
      <c r="C10" s="90">
        <v>3</v>
      </c>
      <c r="D10" s="91" t="s">
        <v>144</v>
      </c>
      <c r="E10" s="79"/>
      <c r="F10" s="80" t="str">
        <f>IF(is_shell,"Burst Time","Effect Duration")</f>
        <v>Effect Duration</v>
      </c>
      <c r="G10" s="93">
        <f>IF(Fuse_Delay&gt;0,Fuse_Delay,VLOOKUP(C7,shell_data,7))</f>
        <v>3</v>
      </c>
      <c r="H10" s="82" t="s">
        <v>43</v>
      </c>
      <c r="I10" s="40"/>
      <c r="P10" s="26" t="s">
        <v>57</v>
      </c>
      <c r="Q10" s="25"/>
    </row>
    <row r="11" spans="1:17" ht="15" x14ac:dyDescent="0.2">
      <c r="A11" s="37"/>
      <c r="B11" s="76" t="str">
        <f>IF(is_shell,"Shell Mass","Comet Mass")</f>
        <v>Comet Mass</v>
      </c>
      <c r="C11" s="90"/>
      <c r="D11" s="91" t="str">
        <f>IF(is_imp,"lb - if known","g - if known")</f>
        <v>g - if known</v>
      </c>
      <c r="E11" s="79"/>
      <c r="F11" s="80" t="s">
        <v>139</v>
      </c>
      <c r="G11" s="81">
        <f>+Calculations!N10</f>
        <v>47.441050008873276</v>
      </c>
      <c r="H11" s="82" t="s">
        <v>44</v>
      </c>
      <c r="I11" s="40"/>
      <c r="P11" s="26" t="s">
        <v>58</v>
      </c>
      <c r="Q11" s="25" t="s">
        <v>74</v>
      </c>
    </row>
    <row r="12" spans="1:17" ht="15" x14ac:dyDescent="0.2">
      <c r="A12" s="37"/>
      <c r="B12" s="76" t="s">
        <v>104</v>
      </c>
      <c r="C12" s="77" t="s">
        <v>41</v>
      </c>
      <c r="D12" s="91"/>
      <c r="E12" s="79"/>
      <c r="F12" s="80" t="s">
        <v>140</v>
      </c>
      <c r="G12" s="81">
        <f>IF(is_imp,Calculations!N12/0.305,Calculations!N12)</f>
        <v>87.340100442375913</v>
      </c>
      <c r="H12" s="82" t="s">
        <v>44</v>
      </c>
      <c r="I12" s="40"/>
      <c r="P12" s="26" t="s">
        <v>60</v>
      </c>
      <c r="Q12" s="27" t="s">
        <v>75</v>
      </c>
    </row>
    <row r="13" spans="1:17" ht="15" x14ac:dyDescent="0.2">
      <c r="A13" s="37"/>
      <c r="B13" s="76" t="s">
        <v>46</v>
      </c>
      <c r="C13" s="90">
        <v>10</v>
      </c>
      <c r="D13" s="91" t="str">
        <f>IF(is_imp,"kts","km/h")</f>
        <v>km/h</v>
      </c>
      <c r="E13" s="79"/>
      <c r="F13" s="80"/>
      <c r="G13" s="93"/>
      <c r="H13" s="82"/>
      <c r="I13" s="40"/>
      <c r="P13" s="26" t="s">
        <v>61</v>
      </c>
      <c r="Q13" s="27" t="s">
        <v>76</v>
      </c>
    </row>
    <row r="14" spans="1:17" ht="15" customHeight="1" x14ac:dyDescent="0.2">
      <c r="A14" s="37"/>
      <c r="B14" s="76" t="s">
        <v>48</v>
      </c>
      <c r="C14" s="90">
        <v>180</v>
      </c>
      <c r="D14" s="95" t="s">
        <v>138</v>
      </c>
      <c r="E14" s="79"/>
      <c r="F14" s="80"/>
      <c r="G14" s="93"/>
      <c r="H14" s="82"/>
      <c r="I14" s="40"/>
      <c r="P14" s="26" t="s">
        <v>62</v>
      </c>
      <c r="Q14" s="27"/>
    </row>
    <row r="15" spans="1:17" ht="15" x14ac:dyDescent="0.2">
      <c r="A15" s="37"/>
      <c r="B15" s="76" t="s">
        <v>49</v>
      </c>
      <c r="C15" s="90">
        <v>300</v>
      </c>
      <c r="D15" s="91" t="str">
        <f>IF(is_imp,"ft AMSL","m AMSL")</f>
        <v>m AMSL</v>
      </c>
      <c r="E15" s="79"/>
      <c r="F15" s="80" t="str">
        <f>IF(is_comet,"Time at All Burnt","Max Flight Time (if shell does not burst)")</f>
        <v>Time at All Burnt</v>
      </c>
      <c r="G15" s="93">
        <f>IF(is_comet,Calculations!$N$14,Calculations!N6)</f>
        <v>3.0000000000000013</v>
      </c>
      <c r="H15" s="82" t="s">
        <v>43</v>
      </c>
      <c r="I15" s="40"/>
      <c r="P15" s="27"/>
      <c r="Q15" s="27"/>
    </row>
    <row r="16" spans="1:17" ht="15" x14ac:dyDescent="0.2">
      <c r="A16" s="37"/>
      <c r="B16" s="76" t="s">
        <v>129</v>
      </c>
      <c r="C16" s="90">
        <v>140</v>
      </c>
      <c r="D16" s="91" t="s">
        <v>116</v>
      </c>
      <c r="E16" s="79"/>
      <c r="F16" s="80" t="s">
        <v>142</v>
      </c>
      <c r="G16" s="81">
        <f>+Calculations!B7</f>
        <v>90</v>
      </c>
      <c r="H16" s="82" t="str">
        <f>IF(is_imp,"ft/s","m/s")</f>
        <v>m/s</v>
      </c>
      <c r="I16" s="40"/>
      <c r="P16" s="27"/>
      <c r="Q16" s="27"/>
    </row>
    <row r="17" spans="1:17" ht="15" customHeight="1" thickBot="1" x14ac:dyDescent="0.25">
      <c r="A17" s="37"/>
      <c r="B17" s="96" t="s">
        <v>39</v>
      </c>
      <c r="C17" s="97">
        <v>2</v>
      </c>
      <c r="D17" s="98" t="s">
        <v>45</v>
      </c>
      <c r="E17" s="99"/>
      <c r="F17" s="100" t="str">
        <f>IF(is_shell,"Shell Mass","Comet Mass")</f>
        <v>Comet Mass</v>
      </c>
      <c r="G17" s="101">
        <f>IF(C11="",IF(is_imp,Calculations!B19/0.454,Calculations!B19*1000),SHELLCALC!C11)</f>
        <v>15.70703477200033</v>
      </c>
      <c r="H17" s="102" t="str">
        <f>IF(is_imp,"lb","g")</f>
        <v>g</v>
      </c>
      <c r="I17" s="40"/>
      <c r="P17" s="27"/>
      <c r="Q17" s="27"/>
    </row>
    <row r="18" spans="1:17" ht="13.5" thickTop="1" x14ac:dyDescent="0.2">
      <c r="A18" s="37"/>
      <c r="B18" s="38"/>
      <c r="C18" s="38"/>
      <c r="D18" s="38"/>
      <c r="E18" s="38"/>
      <c r="F18" s="39"/>
      <c r="G18" s="38"/>
      <c r="H18" s="38"/>
      <c r="I18" s="40"/>
      <c r="P18" s="27"/>
      <c r="Q18" s="27"/>
    </row>
    <row r="19" spans="1:17" x14ac:dyDescent="0.2">
      <c r="A19" s="37"/>
      <c r="B19" s="38"/>
      <c r="C19" s="38"/>
      <c r="D19" s="38"/>
      <c r="E19" s="38"/>
      <c r="F19" s="39"/>
      <c r="G19" s="38"/>
      <c r="H19" s="38"/>
      <c r="I19" s="40"/>
      <c r="P19" s="27"/>
      <c r="Q19" s="27"/>
    </row>
    <row r="20" spans="1:17" ht="15" x14ac:dyDescent="0.2">
      <c r="A20" s="37"/>
      <c r="B20" s="43"/>
      <c r="C20" s="43"/>
      <c r="D20" s="43"/>
      <c r="E20" s="38"/>
      <c r="F20" s="39"/>
      <c r="G20" s="38"/>
      <c r="H20" s="38"/>
      <c r="I20" s="40"/>
      <c r="P20" s="27"/>
      <c r="Q20" s="27"/>
    </row>
    <row r="21" spans="1:17" x14ac:dyDescent="0.2">
      <c r="A21" s="37"/>
      <c r="B21" s="38"/>
      <c r="C21" s="38"/>
      <c r="D21" s="38"/>
      <c r="E21" s="38"/>
      <c r="F21" s="39"/>
      <c r="G21" s="38"/>
      <c r="H21" s="38"/>
      <c r="I21" s="40"/>
      <c r="P21" s="27"/>
      <c r="Q21" s="27"/>
    </row>
    <row r="22" spans="1:17" x14ac:dyDescent="0.2">
      <c r="A22" s="37"/>
      <c r="B22" s="38"/>
      <c r="C22" s="38"/>
      <c r="D22" s="38"/>
      <c r="E22" s="38"/>
      <c r="F22" s="39"/>
      <c r="G22" s="38"/>
      <c r="H22" s="38"/>
      <c r="I22" s="40"/>
      <c r="P22" s="27"/>
      <c r="Q22" s="27"/>
    </row>
    <row r="23" spans="1:17" x14ac:dyDescent="0.2">
      <c r="A23" s="37"/>
      <c r="B23" s="38"/>
      <c r="C23" s="38"/>
      <c r="D23" s="38"/>
      <c r="E23" s="38"/>
      <c r="F23" s="39"/>
      <c r="G23" s="38"/>
      <c r="H23" s="38"/>
      <c r="I23" s="40"/>
      <c r="P23" s="27"/>
      <c r="Q23" s="27"/>
    </row>
    <row r="24" spans="1:17" x14ac:dyDescent="0.2">
      <c r="A24" s="37"/>
      <c r="B24" s="38"/>
      <c r="C24" s="38"/>
      <c r="D24" s="38"/>
      <c r="E24" s="38"/>
      <c r="F24" s="39"/>
      <c r="G24" s="38"/>
      <c r="H24" s="38"/>
      <c r="I24" s="40"/>
      <c r="P24" s="27"/>
      <c r="Q24" s="27"/>
    </row>
    <row r="25" spans="1:17" x14ac:dyDescent="0.2">
      <c r="A25" s="37"/>
      <c r="B25" s="38"/>
      <c r="C25" s="38"/>
      <c r="D25" s="38"/>
      <c r="E25" s="38"/>
      <c r="F25" s="39"/>
      <c r="G25" s="38"/>
      <c r="H25" s="38"/>
      <c r="I25" s="40"/>
      <c r="P25" s="27"/>
      <c r="Q25" s="27"/>
    </row>
    <row r="26" spans="1:17" x14ac:dyDescent="0.2">
      <c r="A26" s="37"/>
      <c r="B26" s="38"/>
      <c r="C26" s="38"/>
      <c r="D26" s="38"/>
      <c r="E26" s="38"/>
      <c r="F26" s="39"/>
      <c r="G26" s="38"/>
      <c r="H26" s="38"/>
      <c r="I26" s="40"/>
    </row>
    <row r="27" spans="1:17" x14ac:dyDescent="0.2">
      <c r="A27" s="37"/>
      <c r="B27" s="38"/>
      <c r="C27" s="38"/>
      <c r="D27" s="38"/>
      <c r="E27" s="38"/>
      <c r="F27" s="39"/>
      <c r="G27" s="38"/>
      <c r="H27" s="38"/>
      <c r="I27" s="40"/>
    </row>
    <row r="28" spans="1:17" x14ac:dyDescent="0.2">
      <c r="A28" s="37"/>
      <c r="B28" s="38"/>
      <c r="C28" s="38"/>
      <c r="D28" s="38"/>
      <c r="E28" s="38"/>
      <c r="F28" s="39"/>
      <c r="G28" s="38"/>
      <c r="H28" s="38"/>
      <c r="I28" s="40"/>
    </row>
    <row r="29" spans="1:17" x14ac:dyDescent="0.2">
      <c r="A29" s="37"/>
      <c r="B29" s="38"/>
      <c r="C29" s="38"/>
      <c r="D29" s="38"/>
      <c r="E29" s="38"/>
      <c r="F29" s="39"/>
      <c r="G29" s="38"/>
      <c r="H29" s="38"/>
      <c r="I29" s="40"/>
    </row>
    <row r="30" spans="1:17" x14ac:dyDescent="0.2">
      <c r="A30" s="37"/>
      <c r="B30" s="38"/>
      <c r="C30" s="38"/>
      <c r="D30" s="38"/>
      <c r="E30" s="38"/>
      <c r="F30" s="39"/>
      <c r="G30" s="38"/>
      <c r="H30" s="38"/>
      <c r="I30" s="40"/>
    </row>
    <row r="31" spans="1:17" x14ac:dyDescent="0.2">
      <c r="A31" s="37"/>
      <c r="B31" s="38"/>
      <c r="C31" s="38"/>
      <c r="D31" s="38"/>
      <c r="E31" s="38"/>
      <c r="F31" s="39"/>
      <c r="G31" s="38"/>
      <c r="H31" s="38"/>
      <c r="I31" s="40"/>
    </row>
    <row r="32" spans="1:17" x14ac:dyDescent="0.2">
      <c r="A32" s="37"/>
      <c r="B32" s="38"/>
      <c r="C32" s="38"/>
      <c r="D32" s="38"/>
      <c r="E32" s="38"/>
      <c r="F32" s="39"/>
      <c r="G32" s="38"/>
      <c r="H32" s="38"/>
      <c r="I32" s="40"/>
    </row>
    <row r="33" spans="1:9" x14ac:dyDescent="0.2">
      <c r="A33" s="37"/>
      <c r="B33" s="38"/>
      <c r="C33" s="38"/>
      <c r="D33" s="38"/>
      <c r="E33" s="38"/>
      <c r="F33" s="39"/>
      <c r="G33" s="38"/>
      <c r="H33" s="38"/>
      <c r="I33" s="40"/>
    </row>
    <row r="34" spans="1:9" x14ac:dyDescent="0.2">
      <c r="A34" s="37"/>
      <c r="B34" s="38"/>
      <c r="C34" s="38"/>
      <c r="D34" s="38"/>
      <c r="E34" s="38"/>
      <c r="F34" s="39"/>
      <c r="G34" s="38"/>
      <c r="H34" s="38"/>
      <c r="I34" s="40"/>
    </row>
    <row r="35" spans="1:9" x14ac:dyDescent="0.2">
      <c r="A35" s="37"/>
      <c r="B35" s="38"/>
      <c r="C35" s="38"/>
      <c r="D35" s="38"/>
      <c r="E35" s="38"/>
      <c r="F35" s="39"/>
      <c r="G35" s="38"/>
      <c r="H35" s="38"/>
      <c r="I35" s="40"/>
    </row>
    <row r="36" spans="1:9" x14ac:dyDescent="0.2">
      <c r="A36" s="37"/>
      <c r="B36" s="38"/>
      <c r="C36" s="38"/>
      <c r="D36" s="38"/>
      <c r="E36" s="38"/>
      <c r="F36" s="39"/>
      <c r="G36" s="38"/>
      <c r="H36" s="38"/>
      <c r="I36" s="40"/>
    </row>
    <row r="37" spans="1:9" x14ac:dyDescent="0.2">
      <c r="A37" s="37"/>
      <c r="B37" s="38"/>
      <c r="C37" s="38"/>
      <c r="D37" s="38"/>
      <c r="E37" s="38"/>
      <c r="F37" s="39"/>
      <c r="G37" s="38"/>
      <c r="H37" s="38"/>
      <c r="I37" s="40"/>
    </row>
    <row r="38" spans="1:9" x14ac:dyDescent="0.2">
      <c r="A38" s="37"/>
      <c r="B38" s="38"/>
      <c r="C38" s="38"/>
      <c r="D38" s="38"/>
      <c r="E38" s="38"/>
      <c r="F38" s="39"/>
      <c r="G38" s="38"/>
      <c r="H38" s="38"/>
      <c r="I38" s="40"/>
    </row>
    <row r="39" spans="1:9" x14ac:dyDescent="0.2">
      <c r="A39" s="37"/>
      <c r="B39" s="38"/>
      <c r="C39" s="38"/>
      <c r="D39" s="38"/>
      <c r="E39" s="38"/>
      <c r="F39" s="39"/>
      <c r="G39" s="38"/>
      <c r="H39" s="38"/>
      <c r="I39" s="40"/>
    </row>
    <row r="40" spans="1:9" x14ac:dyDescent="0.2">
      <c r="A40" s="37"/>
      <c r="B40" s="38"/>
      <c r="C40" s="38"/>
      <c r="D40" s="38"/>
      <c r="E40" s="38"/>
      <c r="F40" s="39"/>
      <c r="G40" s="38"/>
      <c r="H40" s="38"/>
      <c r="I40" s="40"/>
    </row>
    <row r="41" spans="1:9" x14ac:dyDescent="0.2">
      <c r="A41" s="37"/>
      <c r="B41" s="38"/>
      <c r="C41" s="38"/>
      <c r="D41" s="38"/>
      <c r="E41" s="38"/>
      <c r="F41" s="39"/>
      <c r="G41" s="38"/>
      <c r="H41" s="38"/>
      <c r="I41" s="40"/>
    </row>
    <row r="42" spans="1:9" x14ac:dyDescent="0.2">
      <c r="A42" s="37"/>
      <c r="B42" s="38"/>
      <c r="C42" s="38"/>
      <c r="D42" s="38"/>
      <c r="E42" s="38"/>
      <c r="F42" s="39"/>
      <c r="G42" s="38"/>
      <c r="H42" s="38"/>
      <c r="I42" s="40"/>
    </row>
    <row r="43" spans="1:9" x14ac:dyDescent="0.2">
      <c r="A43" s="37"/>
      <c r="B43" s="38"/>
      <c r="C43" s="38"/>
      <c r="D43" s="38"/>
      <c r="E43" s="38"/>
      <c r="F43" s="39"/>
      <c r="G43" s="38"/>
      <c r="H43" s="38"/>
      <c r="I43" s="40"/>
    </row>
    <row r="44" spans="1:9" x14ac:dyDescent="0.2">
      <c r="A44" s="37"/>
      <c r="B44" s="38"/>
      <c r="C44" s="38"/>
      <c r="D44" s="38"/>
      <c r="E44" s="38"/>
      <c r="F44" s="39"/>
      <c r="G44" s="38"/>
      <c r="H44" s="38"/>
      <c r="I44" s="40"/>
    </row>
    <row r="45" spans="1:9" x14ac:dyDescent="0.2">
      <c r="A45" s="37"/>
      <c r="B45" s="38"/>
      <c r="C45" s="38"/>
      <c r="D45" s="38"/>
      <c r="E45" s="38"/>
      <c r="F45" s="39"/>
      <c r="G45" s="38"/>
      <c r="H45" s="38"/>
      <c r="I45" s="40"/>
    </row>
    <row r="46" spans="1:9" x14ac:dyDescent="0.2">
      <c r="A46" s="37"/>
      <c r="B46" s="38"/>
      <c r="C46" s="38"/>
      <c r="D46" s="38"/>
      <c r="E46" s="38"/>
      <c r="F46" s="39"/>
      <c r="G46" s="38"/>
      <c r="H46" s="38"/>
      <c r="I46" s="40"/>
    </row>
    <row r="47" spans="1:9" x14ac:dyDescent="0.2">
      <c r="A47" s="37"/>
      <c r="B47" s="38"/>
      <c r="C47" s="38"/>
      <c r="D47" s="38"/>
      <c r="E47" s="38"/>
      <c r="F47" s="39"/>
      <c r="G47" s="38"/>
      <c r="H47" s="38"/>
      <c r="I47" s="40"/>
    </row>
    <row r="48" spans="1:9" x14ac:dyDescent="0.2">
      <c r="A48" s="37"/>
      <c r="B48" s="38"/>
      <c r="C48" s="38"/>
      <c r="D48" s="38"/>
      <c r="E48" s="38"/>
      <c r="F48" s="39"/>
      <c r="G48" s="38"/>
      <c r="H48" s="38"/>
      <c r="I48" s="40"/>
    </row>
    <row r="49" spans="1:9" x14ac:dyDescent="0.2">
      <c r="A49" s="37"/>
      <c r="B49" s="38"/>
      <c r="C49" s="38"/>
      <c r="D49" s="38"/>
      <c r="E49" s="38"/>
      <c r="F49" s="39"/>
      <c r="G49" s="38"/>
      <c r="H49" s="38"/>
      <c r="I49" s="40"/>
    </row>
    <row r="50" spans="1:9" x14ac:dyDescent="0.2">
      <c r="A50" s="37"/>
      <c r="B50" s="38"/>
      <c r="C50" s="38"/>
      <c r="D50" s="38"/>
      <c r="E50" s="38"/>
      <c r="F50" s="39"/>
      <c r="G50" s="38"/>
      <c r="H50" s="38"/>
      <c r="I50" s="40"/>
    </row>
    <row r="51" spans="1:9" x14ac:dyDescent="0.2">
      <c r="A51" s="37"/>
      <c r="B51" s="38"/>
      <c r="C51" s="38"/>
      <c r="D51" s="38"/>
      <c r="E51" s="38"/>
      <c r="F51" s="39"/>
      <c r="G51" s="38"/>
      <c r="H51" s="38"/>
      <c r="I51" s="40"/>
    </row>
    <row r="52" spans="1:9" x14ac:dyDescent="0.2">
      <c r="A52" s="37"/>
      <c r="B52" s="38"/>
      <c r="C52" s="38"/>
      <c r="D52" s="38"/>
      <c r="E52" s="38"/>
      <c r="F52" s="39"/>
      <c r="G52" s="38"/>
      <c r="H52" s="38"/>
      <c r="I52" s="40"/>
    </row>
    <row r="53" spans="1:9" x14ac:dyDescent="0.2">
      <c r="A53" s="37"/>
      <c r="B53" s="38"/>
      <c r="C53" s="38"/>
      <c r="D53" s="38"/>
      <c r="E53" s="38"/>
      <c r="F53" s="39"/>
      <c r="G53" s="38"/>
      <c r="H53" s="38"/>
      <c r="I53" s="40"/>
    </row>
    <row r="54" spans="1:9" x14ac:dyDescent="0.2">
      <c r="A54" s="37"/>
      <c r="B54" s="38"/>
      <c r="C54" s="38"/>
      <c r="D54" s="38"/>
      <c r="E54" s="38"/>
      <c r="F54" s="39"/>
      <c r="G54" s="38"/>
      <c r="H54" s="38"/>
      <c r="I54" s="40"/>
    </row>
    <row r="55" spans="1:9" x14ac:dyDescent="0.2">
      <c r="A55" s="37"/>
      <c r="B55" s="38"/>
      <c r="C55" s="38"/>
      <c r="D55" s="38"/>
      <c r="E55" s="38"/>
      <c r="F55" s="39"/>
      <c r="G55" s="38"/>
      <c r="H55" s="38"/>
      <c r="I55" s="40"/>
    </row>
    <row r="56" spans="1:9" x14ac:dyDescent="0.2">
      <c r="A56" s="37"/>
      <c r="B56" s="38"/>
      <c r="C56" s="38"/>
      <c r="D56" s="38"/>
      <c r="E56" s="38"/>
      <c r="F56" s="39"/>
      <c r="G56" s="38"/>
      <c r="H56" s="38"/>
      <c r="I56" s="40"/>
    </row>
    <row r="57" spans="1:9" x14ac:dyDescent="0.2">
      <c r="A57" s="37"/>
      <c r="B57" s="38"/>
      <c r="C57" s="38"/>
      <c r="D57" s="38"/>
      <c r="E57" s="38"/>
      <c r="F57" s="39"/>
      <c r="G57" s="38"/>
      <c r="H57" s="38"/>
      <c r="I57" s="40"/>
    </row>
    <row r="58" spans="1:9" ht="13.5" thickBot="1" x14ac:dyDescent="0.25">
      <c r="A58" s="44"/>
      <c r="B58" s="45"/>
      <c r="C58" s="45"/>
      <c r="D58" s="45"/>
      <c r="E58" s="45"/>
      <c r="F58" s="46"/>
      <c r="G58" s="45"/>
      <c r="H58" s="45"/>
      <c r="I58" s="47"/>
    </row>
  </sheetData>
  <mergeCells count="4">
    <mergeCell ref="B4:D4"/>
    <mergeCell ref="F4:H4"/>
    <mergeCell ref="B1:D1"/>
    <mergeCell ref="F1:H1"/>
  </mergeCells>
  <phoneticPr fontId="0" type="noConversion"/>
  <dataValidations xWindow="1054" yWindow="357" count="14">
    <dataValidation type="list" allowBlank="1" showInputMessage="1" showErrorMessage="1" promptTitle="Terrain Category" prompt="Select the appropriate Terrain Category (rarely used):_x000a__x000a_2 for open spaces and water_x000a_3 for sports grounds and built up areas" sqref="C17">
      <formula1>$Q$2:$Q$4</formula1>
    </dataValidation>
    <dataValidation allowBlank="1" showInputMessage="1" showErrorMessage="1" promptTitle="Muzzle Velocity" prompt="Typical values lie in the range 100-120 m/s, 340-400 ft/s" sqref="C9"/>
    <dataValidation allowBlank="1" showInputMessage="1" showErrorMessage="1" promptTitle="Elevation" prompt="Input estimated height of the launch site above mean sea level (AMSL)" sqref="C15"/>
    <dataValidation type="decimal" allowBlank="1" showInputMessage="1" showErrorMessage="1" errorTitle="Incorrect value" error="Please enter a value between 0 and 20s" promptTitle="Fuse Delay/Burning Time" prompt="Time taken from launch to burst or comet all-burnt.  Enter if known" sqref="C10">
      <formula1>0</formula1>
      <formula2>20</formula2>
    </dataValidation>
    <dataValidation allowBlank="1" showInputMessage="1" showErrorMessage="1" promptTitle="Wind Direction" prompt="Enter any angle for instance:_x000a__x000a_0 = tailwind_x000a_180 = headwind_x000a_90 = wind from right_x000a_-90 = wind from left" sqref="C14"/>
    <dataValidation allowBlank="1" showInputMessage="1" showErrorMessage="1" promptTitle="Shell/Comet Mass" prompt="Enter mass if known, otherwise leave blank" sqref="C11"/>
    <dataValidation type="list" allowBlank="1" showInputMessage="1" showErrorMessage="1" promptTitle="Shell Drift" prompt="Select whether to allow for shell drift caused by shell tumbling and bore balloting" sqref="C12">
      <formula1>drift</formula1>
    </dataValidation>
    <dataValidation type="list" allowBlank="1" showInputMessage="1" showErrorMessage="1" sqref="E56">
      <formula1>shell_size</formula1>
    </dataValidation>
    <dataValidation type="list" allowBlank="1" showInputMessage="1" showErrorMessage="1" promptTitle="Units" prompt="Chose metric (km/h, mm, g) or imperial (mph, in, lb)" sqref="C5">
      <formula1>Units</formula1>
    </dataValidation>
    <dataValidation type="list" allowBlank="1" showInputMessage="1" showErrorMessage="1" promptTitle="Type" prompt="Select COMET or SHELL from dropdown list -this affects whether a shell burst is illustrated (shell) or if the projectile is self-consuming (comet)" sqref="C6">
      <formula1>types</formula1>
    </dataValidation>
    <dataValidation allowBlank="1" showInputMessage="1" showErrorMessage="1" promptTitle="Height of Launch" prompt="Insert height of firng point above ground level (for instance for displays from structures)" sqref="C16"/>
    <dataValidation allowBlank="1" showInputMessage="1" showErrorMessage="1" promptTitle="Angle" prompt="Enter firing angle from vertical - eg_x000a_0=vertically upwards_x000a_90 = horizontal_x000a_180=vertically downwards" sqref="C8"/>
    <dataValidation type="list" allowBlank="1" showInputMessage="1" showErrorMessage="1" promptTitle="Diameter" prompt="Select diameter of shell or comet from drop down list" sqref="C7">
      <formula1>shell_size</formula1>
    </dataValidation>
    <dataValidation allowBlank="1" showInputMessage="1" showErrorMessage="1" promptTitle="Wind speed" prompt="Enter the wind speed at ground level" sqref="C13"/>
  </dataValidations>
  <hyperlinks>
    <hyperlink ref="B1:D1" r:id="rId1" display="SHELLCALC© v4.1.2"/>
  </hyperlinks>
  <pageMargins left="0.74803149606299213" right="0.74803149606299213" top="0.51181102362204722" bottom="0.51181102362204722" header="0.51181102362204722" footer="0.51181102362204722"/>
  <pageSetup paperSize="9" scale="59" orientation="landscape" r:id="rId2"/>
  <headerFooter alignWithMargins="0">
    <oddFooter>Page &amp;P&amp;RSHELLCALC_v4.11.xlsm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63" r:id="rId5" name="Button 15">
              <controlPr defaultSize="0" print="0" autoFill="0" autoPict="0" macro="[0]!Button15_Click">
                <anchor moveWithCells="1" sizeWithCells="1">
                  <from>
                    <xdr:col>9</xdr:col>
                    <xdr:colOff>57150</xdr:colOff>
                    <xdr:row>0</xdr:row>
                    <xdr:rowOff>142875</xdr:rowOff>
                  </from>
                  <to>
                    <xdr:col>12</xdr:col>
                    <xdr:colOff>38100</xdr:colOff>
                    <xdr:row>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15" r:id="rId6" name="Button 67">
              <controlPr defaultSize="0" print="0" autoFill="0" autoPict="0" macro="[0]!Macro1">
                <anchor moveWithCells="1" sizeWithCells="1">
                  <from>
                    <xdr:col>9</xdr:col>
                    <xdr:colOff>47625</xdr:colOff>
                    <xdr:row>0</xdr:row>
                    <xdr:rowOff>590550</xdr:rowOff>
                  </from>
                  <to>
                    <xdr:col>12</xdr:col>
                    <xdr:colOff>28575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748" r:id="rId7" name="Button 100">
              <controlPr defaultSize="0" print="0" autoFill="0" autoPict="0" macro="[0]!Goto_larger_graphs">
                <anchor moveWithCells="1" sizeWithCells="1">
                  <from>
                    <xdr:col>9</xdr:col>
                    <xdr:colOff>76200</xdr:colOff>
                    <xdr:row>2</xdr:row>
                    <xdr:rowOff>76200</xdr:rowOff>
                  </from>
                  <to>
                    <xdr:col>12</xdr:col>
                    <xdr:colOff>57150</xdr:colOff>
                    <xdr:row>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2"/>
  <sheetViews>
    <sheetView workbookViewId="0">
      <selection activeCell="C18" sqref="C18"/>
    </sheetView>
  </sheetViews>
  <sheetFormatPr defaultRowHeight="12.75" x14ac:dyDescent="0.2"/>
  <cols>
    <col min="2" max="2" width="10.140625" bestFit="1" customWidth="1"/>
    <col min="11" max="11" width="24.28515625" customWidth="1"/>
  </cols>
  <sheetData>
    <row r="1" spans="1:11" x14ac:dyDescent="0.2">
      <c r="A1" s="5" t="s">
        <v>118</v>
      </c>
    </row>
    <row r="2" spans="1:11" x14ac:dyDescent="0.2">
      <c r="I2" s="5" t="s">
        <v>147</v>
      </c>
      <c r="K2" s="73" t="str">
        <f>+version</f>
        <v>ShellCalc© v4.1.2</v>
      </c>
    </row>
    <row r="4" spans="1:11" x14ac:dyDescent="0.2">
      <c r="A4" s="74">
        <v>3.1</v>
      </c>
      <c r="B4">
        <v>2000</v>
      </c>
      <c r="C4" s="5" t="s">
        <v>119</v>
      </c>
      <c r="D4" s="5" t="s">
        <v>120</v>
      </c>
    </row>
    <row r="5" spans="1:11" x14ac:dyDescent="0.2">
      <c r="A5" s="74">
        <v>3.2</v>
      </c>
      <c r="B5">
        <v>2005</v>
      </c>
      <c r="C5" s="5" t="s">
        <v>121</v>
      </c>
      <c r="D5" s="5" t="s">
        <v>122</v>
      </c>
    </row>
    <row r="6" spans="1:11" x14ac:dyDescent="0.2">
      <c r="A6" s="74">
        <v>4.0999999999999996</v>
      </c>
      <c r="B6" s="32">
        <v>40380</v>
      </c>
      <c r="C6" s="5" t="s">
        <v>121</v>
      </c>
      <c r="D6" s="5" t="s">
        <v>123</v>
      </c>
    </row>
    <row r="7" spans="1:11" x14ac:dyDescent="0.2">
      <c r="A7" s="74" t="s">
        <v>148</v>
      </c>
      <c r="B7" s="32">
        <v>40381</v>
      </c>
      <c r="C7" s="5" t="s">
        <v>121</v>
      </c>
      <c r="D7" s="5" t="s">
        <v>126</v>
      </c>
    </row>
    <row r="8" spans="1:11" x14ac:dyDescent="0.2">
      <c r="A8" s="74" t="s">
        <v>149</v>
      </c>
      <c r="B8" s="32">
        <v>40382</v>
      </c>
      <c r="C8" s="5" t="s">
        <v>121</v>
      </c>
      <c r="D8" s="5" t="s">
        <v>146</v>
      </c>
    </row>
    <row r="9" spans="1:11" x14ac:dyDescent="0.2">
      <c r="A9" s="74"/>
    </row>
    <row r="10" spans="1:11" x14ac:dyDescent="0.2">
      <c r="A10" s="74"/>
    </row>
    <row r="11" spans="1:11" x14ac:dyDescent="0.2">
      <c r="A11" s="74"/>
    </row>
    <row r="12" spans="1:11" x14ac:dyDescent="0.2">
      <c r="A12" s="74"/>
    </row>
    <row r="13" spans="1:11" x14ac:dyDescent="0.2">
      <c r="A13" s="74"/>
    </row>
    <row r="14" spans="1:11" x14ac:dyDescent="0.2">
      <c r="A14" s="74"/>
    </row>
    <row r="15" spans="1:11" x14ac:dyDescent="0.2">
      <c r="A15" s="74"/>
    </row>
    <row r="16" spans="1:11" x14ac:dyDescent="0.2">
      <c r="A16" s="74"/>
    </row>
    <row r="17" spans="1:1" x14ac:dyDescent="0.2">
      <c r="A17" s="74"/>
    </row>
    <row r="18" spans="1:1" x14ac:dyDescent="0.2">
      <c r="A18" s="74"/>
    </row>
    <row r="19" spans="1:1" x14ac:dyDescent="0.2">
      <c r="A19" s="74"/>
    </row>
    <row r="20" spans="1:1" x14ac:dyDescent="0.2">
      <c r="A20" s="74"/>
    </row>
    <row r="21" spans="1:1" x14ac:dyDescent="0.2">
      <c r="A21" s="74"/>
    </row>
    <row r="22" spans="1:1" x14ac:dyDescent="0.2">
      <c r="A22" s="74"/>
    </row>
  </sheetData>
  <sheetProtection password="DC79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autoPageBreaks="0"/>
  </sheetPr>
  <dimension ref="A1:C18"/>
  <sheetViews>
    <sheetView showGridLines="0" workbookViewId="0">
      <selection activeCell="F6" sqref="F6"/>
    </sheetView>
  </sheetViews>
  <sheetFormatPr defaultRowHeight="12.75" x14ac:dyDescent="0.2"/>
  <cols>
    <col min="2" max="2" width="78.5703125" style="14" customWidth="1"/>
  </cols>
  <sheetData>
    <row r="1" spans="1:3" x14ac:dyDescent="0.2">
      <c r="A1" s="48"/>
      <c r="B1" s="49"/>
      <c r="C1" s="50"/>
    </row>
    <row r="2" spans="1:3" ht="23.25" x14ac:dyDescent="0.35">
      <c r="A2" s="51"/>
      <c r="B2" s="52" t="str">
        <f>+"About "&amp;version</f>
        <v>About ShellCalc© v4.1.2</v>
      </c>
      <c r="C2" s="53"/>
    </row>
    <row r="3" spans="1:3" x14ac:dyDescent="0.2">
      <c r="A3" s="51"/>
      <c r="B3" s="54"/>
      <c r="C3" s="53"/>
    </row>
    <row r="4" spans="1:3" s="15" customFormat="1" ht="18.75" x14ac:dyDescent="0.25">
      <c r="A4" s="55"/>
      <c r="B4" s="56" t="s">
        <v>84</v>
      </c>
      <c r="C4" s="57"/>
    </row>
    <row r="5" spans="1:3" s="15" customFormat="1" ht="39" customHeight="1" x14ac:dyDescent="0.2">
      <c r="A5" s="55"/>
      <c r="B5" s="58" t="s">
        <v>130</v>
      </c>
      <c r="C5" s="57"/>
    </row>
    <row r="6" spans="1:3" s="15" customFormat="1" ht="39" customHeight="1" x14ac:dyDescent="0.2">
      <c r="A6" s="55"/>
      <c r="B6" s="58" t="s">
        <v>131</v>
      </c>
      <c r="C6" s="57"/>
    </row>
    <row r="7" spans="1:3" s="15" customFormat="1" ht="57" customHeight="1" x14ac:dyDescent="0.2">
      <c r="A7" s="55"/>
      <c r="B7" s="58" t="s">
        <v>132</v>
      </c>
      <c r="C7" s="57"/>
    </row>
    <row r="8" spans="1:3" s="15" customFormat="1" ht="24" customHeight="1" x14ac:dyDescent="0.2">
      <c r="A8" s="55"/>
      <c r="B8" s="58" t="s">
        <v>133</v>
      </c>
      <c r="C8" s="57"/>
    </row>
    <row r="9" spans="1:3" s="15" customFormat="1" ht="43.5" customHeight="1" x14ac:dyDescent="0.2">
      <c r="A9" s="55"/>
      <c r="B9" s="58" t="s">
        <v>134</v>
      </c>
      <c r="C9" s="57"/>
    </row>
    <row r="10" spans="1:3" s="15" customFormat="1" ht="36" customHeight="1" x14ac:dyDescent="0.2">
      <c r="A10" s="55"/>
      <c r="B10" s="59" t="s">
        <v>135</v>
      </c>
      <c r="C10" s="57"/>
    </row>
    <row r="11" spans="1:3" s="15" customFormat="1" ht="36.75" customHeight="1" x14ac:dyDescent="0.2">
      <c r="A11" s="55"/>
      <c r="B11" s="59" t="s">
        <v>136</v>
      </c>
      <c r="C11" s="57"/>
    </row>
    <row r="12" spans="1:3" s="15" customFormat="1" ht="38.25" customHeight="1" x14ac:dyDescent="0.2">
      <c r="A12" s="55"/>
      <c r="B12" s="60" t="s">
        <v>137</v>
      </c>
      <c r="C12" s="57"/>
    </row>
    <row r="13" spans="1:3" s="15" customFormat="1" ht="15.75" thickBot="1" x14ac:dyDescent="0.25">
      <c r="A13" s="61"/>
      <c r="B13" s="62"/>
      <c r="C13" s="63"/>
    </row>
    <row r="14" spans="1:3" s="15" customFormat="1" ht="15" x14ac:dyDescent="0.2">
      <c r="B14" s="14"/>
    </row>
    <row r="15" spans="1:3" s="15" customFormat="1" ht="15" x14ac:dyDescent="0.2">
      <c r="B15" s="14"/>
    </row>
    <row r="16" spans="1:3" s="15" customFormat="1" ht="15" x14ac:dyDescent="0.2">
      <c r="B16" s="14"/>
    </row>
    <row r="17" spans="2:2" s="15" customFormat="1" ht="15" x14ac:dyDescent="0.2">
      <c r="B17" s="14"/>
    </row>
    <row r="18" spans="2:2" s="15" customFormat="1" ht="15" x14ac:dyDescent="0.2">
      <c r="B18" s="14"/>
    </row>
  </sheetData>
  <phoneticPr fontId="0" type="noConversion"/>
  <hyperlinks>
    <hyperlink ref="B12" r:id="rId1"/>
  </hyperlinks>
  <pageMargins left="0.75" right="0.75" top="1" bottom="1" header="0.5" footer="0.5"/>
  <pageSetup paperSize="9" orientation="portrait" horizontalDpi="1200" verticalDpi="12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5" name="Button 1">
              <controlPr defaultSize="0" print="0" autoFill="0" autoPict="0" macro="[0]!Button1_Click">
                <anchor moveWithCells="1" sizeWithCells="1">
                  <from>
                    <xdr:col>1</xdr:col>
                    <xdr:colOff>3657600</xdr:colOff>
                    <xdr:row>11</xdr:row>
                    <xdr:rowOff>171450</xdr:rowOff>
                  </from>
                  <to>
                    <xdr:col>2</xdr:col>
                    <xdr:colOff>219075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59"/>
  <sheetViews>
    <sheetView topLeftCell="W25" workbookViewId="0">
      <selection activeCell="AN27" sqref="AN27"/>
    </sheetView>
  </sheetViews>
  <sheetFormatPr defaultRowHeight="12.75" x14ac:dyDescent="0.2"/>
  <cols>
    <col min="1" max="1" width="24.5703125" customWidth="1"/>
    <col min="2" max="2" width="10.140625" customWidth="1"/>
    <col min="3" max="3" width="8.140625" customWidth="1"/>
    <col min="4" max="4" width="9" customWidth="1"/>
    <col min="5" max="5" width="11.7109375" customWidth="1"/>
    <col min="6" max="7" width="4.7109375" customWidth="1"/>
    <col min="8" max="8" width="8.28515625" customWidth="1"/>
    <col min="9" max="9" width="8.85546875" customWidth="1"/>
    <col min="10" max="10" width="10.5703125" customWidth="1"/>
    <col min="11" max="11" width="8" customWidth="1"/>
    <col min="12" max="12" width="8.28515625" customWidth="1"/>
    <col min="13" max="13" width="8" customWidth="1"/>
    <col min="14" max="14" width="12.5703125" customWidth="1"/>
    <col min="15" max="15" width="10" customWidth="1"/>
    <col min="16" max="16" width="6.5703125" customWidth="1"/>
    <col min="17" max="18" width="4.7109375" customWidth="1"/>
    <col min="24" max="24" width="13.140625" bestFit="1" customWidth="1"/>
    <col min="32" max="32" width="13" customWidth="1"/>
  </cols>
  <sheetData>
    <row r="1" spans="1:30" ht="20.25" x14ac:dyDescent="0.3">
      <c r="A1" s="19" t="s">
        <v>117</v>
      </c>
      <c r="S1" s="18" t="s">
        <v>109</v>
      </c>
    </row>
    <row r="2" spans="1:30" x14ac:dyDescent="0.2">
      <c r="A2" s="29">
        <v>40380</v>
      </c>
      <c r="S2" s="20" t="s">
        <v>86</v>
      </c>
      <c r="T2" s="20" t="s">
        <v>94</v>
      </c>
      <c r="U2" s="20"/>
      <c r="V2" s="20" t="s">
        <v>87</v>
      </c>
      <c r="W2" s="20" t="s">
        <v>88</v>
      </c>
      <c r="X2" s="20" t="s">
        <v>89</v>
      </c>
      <c r="Y2" s="20" t="s">
        <v>90</v>
      </c>
      <c r="Z2" s="20" t="s">
        <v>91</v>
      </c>
    </row>
    <row r="3" spans="1:30" x14ac:dyDescent="0.2">
      <c r="S3" s="20">
        <v>-10</v>
      </c>
      <c r="T3" s="20">
        <f>$N$18*S3/10</f>
        <v>0</v>
      </c>
      <c r="U3" s="20">
        <f>+SQRT(($N$18*$N$18)-(T3*T3))</f>
        <v>0</v>
      </c>
      <c r="V3" s="20">
        <f>IF($B$24="s",$N$10+$N$18*S3/10,0)</f>
        <v>0</v>
      </c>
      <c r="W3" s="21">
        <f>+$N$11-U3</f>
        <v>1.0586472250070716E-15</v>
      </c>
      <c r="X3" s="21">
        <f>+$N$11+U3</f>
        <v>1.0586472250070716E-15</v>
      </c>
      <c r="Y3" s="21">
        <f>+$N$12-U3</f>
        <v>87.340100442375913</v>
      </c>
      <c r="Z3" s="21">
        <f>+$N$12+U3</f>
        <v>87.340100442375913</v>
      </c>
    </row>
    <row r="4" spans="1:30" x14ac:dyDescent="0.2">
      <c r="S4" s="20">
        <v>-9</v>
      </c>
      <c r="T4" s="20">
        <f t="shared" ref="T4:T23" si="0">$N$18*S4/10</f>
        <v>0</v>
      </c>
      <c r="U4" s="22">
        <f t="shared" ref="U4:U23" si="1">+SQRT(($N$18*$N$18)-(T4*T4))</f>
        <v>0</v>
      </c>
      <c r="V4" s="20">
        <f t="shared" ref="V4:V23" si="2">IF($B$24="s",$N$10+$N$18*S4/10,0)</f>
        <v>0</v>
      </c>
      <c r="W4" s="21">
        <f t="shared" ref="W4:W23" si="3">+$N$11-U4</f>
        <v>1.0586472250070716E-15</v>
      </c>
      <c r="X4" s="21">
        <f t="shared" ref="X4:X23" si="4">+$N$11+U4</f>
        <v>1.0586472250070716E-15</v>
      </c>
      <c r="Y4" s="21">
        <f t="shared" ref="Y4:Y23" si="5">+$N$12-U4</f>
        <v>87.340100442375913</v>
      </c>
      <c r="Z4" s="21">
        <f t="shared" ref="Z4:Z23" si="6">+$N$12+U4</f>
        <v>87.340100442375913</v>
      </c>
      <c r="AD4" t="s">
        <v>100</v>
      </c>
    </row>
    <row r="5" spans="1:30" x14ac:dyDescent="0.2">
      <c r="M5" s="4" t="s">
        <v>34</v>
      </c>
      <c r="N5" s="3" t="e">
        <f>MAX(T30:T259)</f>
        <v>#NUM!</v>
      </c>
      <c r="S5" s="20">
        <v>-8</v>
      </c>
      <c r="T5" s="20">
        <f t="shared" si="0"/>
        <v>0</v>
      </c>
      <c r="U5" s="22">
        <f t="shared" si="1"/>
        <v>0</v>
      </c>
      <c r="V5" s="20">
        <f t="shared" si="2"/>
        <v>0</v>
      </c>
      <c r="W5" s="21">
        <f t="shared" si="3"/>
        <v>1.0586472250070716E-15</v>
      </c>
      <c r="X5" s="21">
        <f t="shared" si="4"/>
        <v>1.0586472250070716E-15</v>
      </c>
      <c r="Y5" s="21">
        <f t="shared" si="5"/>
        <v>87.340100442375913</v>
      </c>
      <c r="Z5" s="21">
        <f t="shared" si="6"/>
        <v>87.340100442375913</v>
      </c>
      <c r="AC5" t="s">
        <v>41</v>
      </c>
      <c r="AD5" s="23">
        <v>0</v>
      </c>
    </row>
    <row r="6" spans="1:30" x14ac:dyDescent="0.2">
      <c r="A6" s="1" t="s">
        <v>24</v>
      </c>
      <c r="B6" s="1" t="str">
        <f>SHELLCALC!C7</f>
        <v>1¼" (30mm)</v>
      </c>
      <c r="M6" s="4" t="s">
        <v>33</v>
      </c>
      <c r="N6" s="3">
        <f>MAX(S31:S260)</f>
        <v>22.800000000000054</v>
      </c>
      <c r="S6" s="20">
        <v>-7</v>
      </c>
      <c r="T6" s="20">
        <f t="shared" si="0"/>
        <v>0</v>
      </c>
      <c r="U6" s="22">
        <f t="shared" si="1"/>
        <v>0</v>
      </c>
      <c r="V6" s="20">
        <f t="shared" si="2"/>
        <v>0</v>
      </c>
      <c r="W6" s="21">
        <f t="shared" si="3"/>
        <v>1.0586472250070716E-15</v>
      </c>
      <c r="X6" s="21">
        <f t="shared" si="4"/>
        <v>1.0586472250070716E-15</v>
      </c>
      <c r="Y6" s="21">
        <f t="shared" si="5"/>
        <v>87.340100442375913</v>
      </c>
      <c r="Z6" s="21">
        <f t="shared" si="6"/>
        <v>87.340100442375913</v>
      </c>
      <c r="AC6" t="s">
        <v>112</v>
      </c>
      <c r="AD6" s="23">
        <v>2</v>
      </c>
    </row>
    <row r="7" spans="1:30" x14ac:dyDescent="0.2">
      <c r="A7" s="1" t="s">
        <v>0</v>
      </c>
      <c r="B7" s="1">
        <f>IF(is_imp,E7*0.305,E7)</f>
        <v>90</v>
      </c>
      <c r="C7" t="s">
        <v>23</v>
      </c>
      <c r="E7">
        <f>IF(muzzle_velocity=0,VLOOKUP(SHELLCALC!C7,shell_data1,8),SHELLCALC!C9)</f>
        <v>90</v>
      </c>
      <c r="M7" s="4" t="s">
        <v>30</v>
      </c>
      <c r="N7" s="2">
        <f>MAX(M30:M259)</f>
        <v>47.974235392591467</v>
      </c>
      <c r="S7" s="20">
        <v>-6</v>
      </c>
      <c r="T7" s="20">
        <f t="shared" si="0"/>
        <v>0</v>
      </c>
      <c r="U7" s="22">
        <f t="shared" si="1"/>
        <v>0</v>
      </c>
      <c r="V7" s="20">
        <f t="shared" si="2"/>
        <v>0</v>
      </c>
      <c r="W7" s="21">
        <f t="shared" si="3"/>
        <v>1.0586472250070716E-15</v>
      </c>
      <c r="X7" s="21">
        <f t="shared" si="4"/>
        <v>1.0586472250070716E-15</v>
      </c>
      <c r="Y7" s="21">
        <f t="shared" si="5"/>
        <v>87.340100442375913</v>
      </c>
      <c r="Z7" s="21">
        <f t="shared" si="6"/>
        <v>87.340100442375913</v>
      </c>
      <c r="AC7" t="s">
        <v>99</v>
      </c>
      <c r="AD7" s="23">
        <v>4</v>
      </c>
    </row>
    <row r="8" spans="1:30" x14ac:dyDescent="0.2">
      <c r="A8" s="5" t="s">
        <v>1</v>
      </c>
      <c r="B8" s="5">
        <f>90-B11</f>
        <v>-30</v>
      </c>
      <c r="M8" s="4" t="s">
        <v>28</v>
      </c>
      <c r="N8" s="2">
        <f>MAX(P30:P259)</f>
        <v>140</v>
      </c>
      <c r="S8" s="20">
        <v>-5</v>
      </c>
      <c r="T8" s="20">
        <f t="shared" si="0"/>
        <v>0</v>
      </c>
      <c r="U8" s="22">
        <f t="shared" si="1"/>
        <v>0</v>
      </c>
      <c r="V8" s="20">
        <f t="shared" si="2"/>
        <v>0</v>
      </c>
      <c r="W8" s="21">
        <f t="shared" si="3"/>
        <v>1.0586472250070716E-15</v>
      </c>
      <c r="X8" s="21">
        <f t="shared" si="4"/>
        <v>1.0586472250070716E-15</v>
      </c>
      <c r="Y8" s="21">
        <f t="shared" si="5"/>
        <v>87.340100442375913</v>
      </c>
      <c r="Z8" s="21">
        <f t="shared" si="6"/>
        <v>87.340100442375913</v>
      </c>
      <c r="AC8" t="s">
        <v>111</v>
      </c>
      <c r="AD8" s="23">
        <v>6</v>
      </c>
    </row>
    <row r="9" spans="1:30" x14ac:dyDescent="0.2">
      <c r="A9" s="1" t="s">
        <v>26</v>
      </c>
      <c r="B9" s="1">
        <f>IF(is_imp,SHELLCALC!C13/1.944,SHELLCALC!C13)</f>
        <v>10</v>
      </c>
      <c r="M9" s="4" t="s">
        <v>31</v>
      </c>
      <c r="N9" s="2">
        <f>MAX(O30:O259)</f>
        <v>1.0586472250070716E-15</v>
      </c>
      <c r="S9" s="20">
        <v>-4</v>
      </c>
      <c r="T9" s="20">
        <f t="shared" si="0"/>
        <v>0</v>
      </c>
      <c r="U9" s="22">
        <f t="shared" si="1"/>
        <v>0</v>
      </c>
      <c r="V9" s="20">
        <f t="shared" si="2"/>
        <v>0</v>
      </c>
      <c r="W9" s="21">
        <f t="shared" si="3"/>
        <v>1.0586472250070716E-15</v>
      </c>
      <c r="X9" s="21">
        <f t="shared" si="4"/>
        <v>1.0586472250070716E-15</v>
      </c>
      <c r="Y9" s="21">
        <f t="shared" si="5"/>
        <v>87.340100442375913</v>
      </c>
      <c r="Z9" s="21">
        <f t="shared" si="6"/>
        <v>87.340100442375913</v>
      </c>
      <c r="AC9" t="s">
        <v>113</v>
      </c>
      <c r="AD9" s="23">
        <v>8</v>
      </c>
    </row>
    <row r="10" spans="1:30" x14ac:dyDescent="0.2">
      <c r="A10" s="1" t="s">
        <v>5</v>
      </c>
      <c r="B10" s="1">
        <f>SHELLCALC!C14</f>
        <v>180</v>
      </c>
      <c r="C10" t="s">
        <v>35</v>
      </c>
      <c r="M10" s="4" t="s">
        <v>52</v>
      </c>
      <c r="N10" s="11">
        <f>IF(is_shell,SUM(U31:U259),MIN(Y31:Y259)+MAX(Y31:Y259))</f>
        <v>47.441050008873276</v>
      </c>
      <c r="P10">
        <f>MAX(Y31:Y259)</f>
        <v>47.441050008873276</v>
      </c>
      <c r="Q10">
        <f>MIN(Y31:Y259)</f>
        <v>0</v>
      </c>
      <c r="S10" s="20">
        <v>-3</v>
      </c>
      <c r="T10" s="20">
        <f t="shared" si="0"/>
        <v>0</v>
      </c>
      <c r="U10" s="22">
        <f t="shared" si="1"/>
        <v>0</v>
      </c>
      <c r="V10" s="20">
        <f t="shared" si="2"/>
        <v>0</v>
      </c>
      <c r="W10" s="21">
        <f t="shared" si="3"/>
        <v>1.0586472250070716E-15</v>
      </c>
      <c r="X10" s="21">
        <f t="shared" si="4"/>
        <v>1.0586472250070716E-15</v>
      </c>
      <c r="Y10" s="21">
        <f t="shared" si="5"/>
        <v>87.340100442375913</v>
      </c>
      <c r="Z10" s="21">
        <f t="shared" si="6"/>
        <v>87.340100442375913</v>
      </c>
    </row>
    <row r="11" spans="1:30" x14ac:dyDescent="0.2">
      <c r="A11" s="1" t="s">
        <v>36</v>
      </c>
      <c r="B11" s="1">
        <f>+D11+D15</f>
        <v>120</v>
      </c>
      <c r="D11" s="1">
        <f>SHELLCALC!C8</f>
        <v>120</v>
      </c>
      <c r="M11" s="4" t="s">
        <v>53</v>
      </c>
      <c r="N11" s="11">
        <f>IF(is_shell,SUM(V31:V259),MIN(Z31:Z259)+MAX(Z31:Z259))</f>
        <v>1.0586472250070716E-15</v>
      </c>
      <c r="P11">
        <f>MAX(Z31:Z259)</f>
        <v>1.0586472250070716E-15</v>
      </c>
      <c r="Q11">
        <f>MIN(Z31:Z259)</f>
        <v>0</v>
      </c>
      <c r="S11" s="20">
        <v>-2</v>
      </c>
      <c r="T11" s="20">
        <f t="shared" si="0"/>
        <v>0</v>
      </c>
      <c r="U11" s="22">
        <f t="shared" si="1"/>
        <v>0</v>
      </c>
      <c r="V11" s="20">
        <f t="shared" si="2"/>
        <v>0</v>
      </c>
      <c r="W11" s="21">
        <f t="shared" si="3"/>
        <v>1.0586472250070716E-15</v>
      </c>
      <c r="X11" s="21">
        <f t="shared" si="4"/>
        <v>1.0586472250070716E-15</v>
      </c>
      <c r="Y11" s="21">
        <f t="shared" si="5"/>
        <v>87.340100442375913</v>
      </c>
      <c r="Z11" s="21">
        <f t="shared" si="6"/>
        <v>87.340100442375913</v>
      </c>
    </row>
    <row r="12" spans="1:30" x14ac:dyDescent="0.2">
      <c r="A12" s="1" t="s">
        <v>37</v>
      </c>
      <c r="B12" s="1">
        <f>IF(is_imp,SHELLCALC!C15*0.305,SHELLCALC!C15)</f>
        <v>300</v>
      </c>
      <c r="M12" s="4" t="s">
        <v>54</v>
      </c>
      <c r="N12" s="11">
        <f>IF(is_shell,SUM(W31:W259),MAX(AA31:AA259))</f>
        <v>87.340100442375913</v>
      </c>
      <c r="P12">
        <f>MAX(AA31:AA259)</f>
        <v>87.340100442375913</v>
      </c>
      <c r="Q12">
        <f>MIN(Z31:Z259)</f>
        <v>0</v>
      </c>
      <c r="S12" s="20">
        <v>-1</v>
      </c>
      <c r="T12" s="20">
        <f t="shared" si="0"/>
        <v>0</v>
      </c>
      <c r="U12" s="22">
        <f t="shared" si="1"/>
        <v>0</v>
      </c>
      <c r="V12" s="20">
        <f t="shared" si="2"/>
        <v>0</v>
      </c>
      <c r="W12" s="21">
        <f t="shared" si="3"/>
        <v>1.0586472250070716E-15</v>
      </c>
      <c r="X12" s="21">
        <f t="shared" si="4"/>
        <v>1.0586472250070716E-15</v>
      </c>
      <c r="Y12" s="21">
        <f t="shared" si="5"/>
        <v>87.340100442375913</v>
      </c>
      <c r="Z12" s="21">
        <f t="shared" si="6"/>
        <v>87.340100442375913</v>
      </c>
    </row>
    <row r="13" spans="1:30" x14ac:dyDescent="0.2">
      <c r="A13" s="1" t="s">
        <v>39</v>
      </c>
      <c r="B13" s="1">
        <f>SHELLCALC!C17</f>
        <v>2</v>
      </c>
      <c r="M13" s="4" t="s">
        <v>79</v>
      </c>
      <c r="S13" s="20">
        <v>0</v>
      </c>
      <c r="T13" s="20">
        <f t="shared" si="0"/>
        <v>0</v>
      </c>
      <c r="U13" s="22">
        <f t="shared" si="1"/>
        <v>0</v>
      </c>
      <c r="V13" s="20">
        <f t="shared" si="2"/>
        <v>0</v>
      </c>
      <c r="W13" s="21">
        <f t="shared" si="3"/>
        <v>1.0586472250070716E-15</v>
      </c>
      <c r="X13" s="21">
        <f t="shared" si="4"/>
        <v>1.0586472250070716E-15</v>
      </c>
      <c r="Y13" s="21">
        <f t="shared" si="5"/>
        <v>87.340100442375913</v>
      </c>
      <c r="Z13" s="21">
        <f t="shared" si="6"/>
        <v>87.340100442375913</v>
      </c>
    </row>
    <row r="14" spans="1:30" x14ac:dyDescent="0.2">
      <c r="A14" s="10" t="s">
        <v>51</v>
      </c>
      <c r="B14" s="12">
        <f>IF(Fuse_Delay="",D14,Fuse_Delay)</f>
        <v>3</v>
      </c>
      <c r="D14">
        <f>VLOOKUP(B6,AF32:AL46,7,FALSE)</f>
        <v>3.3</v>
      </c>
      <c r="M14" s="4" t="s">
        <v>80</v>
      </c>
      <c r="N14">
        <f>MIN(AB31:AB258)-0.1</f>
        <v>3.0000000000000013</v>
      </c>
      <c r="S14" s="20">
        <v>1</v>
      </c>
      <c r="T14" s="20">
        <f t="shared" si="0"/>
        <v>0</v>
      </c>
      <c r="U14" s="22">
        <f t="shared" si="1"/>
        <v>0</v>
      </c>
      <c r="V14" s="20">
        <f t="shared" si="2"/>
        <v>0</v>
      </c>
      <c r="W14" s="21">
        <f t="shared" si="3"/>
        <v>1.0586472250070716E-15</v>
      </c>
      <c r="X14" s="21">
        <f t="shared" si="4"/>
        <v>1.0586472250070716E-15</v>
      </c>
      <c r="Y14" s="21">
        <f t="shared" si="5"/>
        <v>87.340100442375913</v>
      </c>
      <c r="Z14" s="21">
        <f t="shared" si="6"/>
        <v>87.340100442375913</v>
      </c>
    </row>
    <row r="15" spans="1:30" x14ac:dyDescent="0.2">
      <c r="A15" s="1" t="s">
        <v>100</v>
      </c>
      <c r="B15" s="16" t="str">
        <f>+SHELLCALC!C12</f>
        <v>None</v>
      </c>
      <c r="D15" s="24">
        <f>IF(B15="extreme",AD9,IF(B15="major",AD8,IF(B15="typical",AD7,IF(B15="minor",AD6,AD5))))</f>
        <v>0</v>
      </c>
      <c r="S15" s="20">
        <v>2</v>
      </c>
      <c r="T15" s="20">
        <f t="shared" si="0"/>
        <v>0</v>
      </c>
      <c r="U15" s="22">
        <f t="shared" si="1"/>
        <v>0</v>
      </c>
      <c r="V15" s="20">
        <f t="shared" si="2"/>
        <v>0</v>
      </c>
      <c r="W15" s="21">
        <f t="shared" si="3"/>
        <v>1.0586472250070716E-15</v>
      </c>
      <c r="X15" s="21">
        <f t="shared" si="4"/>
        <v>1.0586472250070716E-15</v>
      </c>
      <c r="Y15" s="21">
        <f t="shared" si="5"/>
        <v>87.340100442375913</v>
      </c>
      <c r="Z15" s="21">
        <f t="shared" si="6"/>
        <v>87.340100442375913</v>
      </c>
    </row>
    <row r="16" spans="1:30" x14ac:dyDescent="0.2">
      <c r="A16" s="28" t="s">
        <v>115</v>
      </c>
      <c r="B16">
        <f>+SHELLCALC!C16</f>
        <v>140</v>
      </c>
      <c r="M16" s="4" t="s">
        <v>95</v>
      </c>
      <c r="N16">
        <f>2*((B18*0.5))</f>
        <v>30</v>
      </c>
      <c r="S16" s="20">
        <v>3</v>
      </c>
      <c r="T16" s="20">
        <f t="shared" si="0"/>
        <v>0</v>
      </c>
      <c r="U16" s="22">
        <f t="shared" si="1"/>
        <v>0</v>
      </c>
      <c r="V16" s="20">
        <f t="shared" si="2"/>
        <v>0</v>
      </c>
      <c r="W16" s="21">
        <f t="shared" si="3"/>
        <v>1.0586472250070716E-15</v>
      </c>
      <c r="X16" s="21">
        <f t="shared" si="4"/>
        <v>1.0586472250070716E-15</v>
      </c>
      <c r="Y16" s="21">
        <f t="shared" si="5"/>
        <v>87.340100442375913</v>
      </c>
      <c r="Z16" s="21">
        <f t="shared" si="6"/>
        <v>87.340100442375913</v>
      </c>
    </row>
    <row r="17" spans="1:44" x14ac:dyDescent="0.2">
      <c r="A17" t="s">
        <v>2</v>
      </c>
      <c r="B17">
        <f>VLOOKUP(B6,AF32:AJ46,5,FALSE)</f>
        <v>0.61504972114891543</v>
      </c>
      <c r="M17" t="s">
        <v>92</v>
      </c>
      <c r="N17">
        <f>IF(is_imp,N16*N20,N16)</f>
        <v>30</v>
      </c>
      <c r="S17" s="20">
        <v>4</v>
      </c>
      <c r="T17" s="20">
        <f t="shared" si="0"/>
        <v>0</v>
      </c>
      <c r="U17" s="22">
        <f t="shared" si="1"/>
        <v>0</v>
      </c>
      <c r="V17" s="20">
        <f t="shared" si="2"/>
        <v>0</v>
      </c>
      <c r="W17" s="21">
        <f t="shared" si="3"/>
        <v>1.0586472250070716E-15</v>
      </c>
      <c r="X17" s="21">
        <f t="shared" si="4"/>
        <v>1.0586472250070716E-15</v>
      </c>
      <c r="Y17" s="21">
        <f t="shared" si="5"/>
        <v>87.340100442375913</v>
      </c>
      <c r="Z17" s="21">
        <f t="shared" si="6"/>
        <v>87.340100442375913</v>
      </c>
    </row>
    <row r="18" spans="1:44" x14ac:dyDescent="0.2">
      <c r="A18" t="s">
        <v>3</v>
      </c>
      <c r="B18">
        <f>VLOOKUP(B6,AF32:AG46,2,FALSE)</f>
        <v>30</v>
      </c>
      <c r="M18" t="s">
        <v>93</v>
      </c>
      <c r="N18">
        <f>IF(B24="C",0,N17/2)</f>
        <v>0</v>
      </c>
      <c r="S18" s="20">
        <v>5</v>
      </c>
      <c r="T18" s="20">
        <f t="shared" si="0"/>
        <v>0</v>
      </c>
      <c r="U18" s="22">
        <f t="shared" si="1"/>
        <v>0</v>
      </c>
      <c r="V18" s="20">
        <f t="shared" si="2"/>
        <v>0</v>
      </c>
      <c r="W18" s="21">
        <f t="shared" si="3"/>
        <v>1.0586472250070716E-15</v>
      </c>
      <c r="X18" s="21">
        <f t="shared" si="4"/>
        <v>1.0586472250070716E-15</v>
      </c>
      <c r="Y18" s="21">
        <f t="shared" si="5"/>
        <v>87.340100442375913</v>
      </c>
      <c r="Z18" s="21">
        <f t="shared" si="6"/>
        <v>87.340100442375913</v>
      </c>
    </row>
    <row r="19" spans="1:44" x14ac:dyDescent="0.2">
      <c r="A19" t="s">
        <v>4</v>
      </c>
      <c r="B19">
        <f>IF(SHELLCALC!C11="",VLOOKUP(B6,AF32:AH46,3,FALSE),IF(is_imp="I",SHELLCALC!C11/2.205,SHELLCALC!C11/1000))</f>
        <v>1.570703477200033E-2</v>
      </c>
      <c r="S19" s="20">
        <v>6</v>
      </c>
      <c r="T19" s="20">
        <f t="shared" si="0"/>
        <v>0</v>
      </c>
      <c r="U19" s="22">
        <f t="shared" si="1"/>
        <v>0</v>
      </c>
      <c r="V19" s="20">
        <f t="shared" si="2"/>
        <v>0</v>
      </c>
      <c r="W19" s="21">
        <f t="shared" si="3"/>
        <v>1.0586472250070716E-15</v>
      </c>
      <c r="X19" s="21">
        <f t="shared" si="4"/>
        <v>1.0586472250070716E-15</v>
      </c>
      <c r="Y19" s="21">
        <f t="shared" si="5"/>
        <v>87.340100442375913</v>
      </c>
      <c r="Z19" s="21">
        <f t="shared" si="6"/>
        <v>87.340100442375913</v>
      </c>
    </row>
    <row r="20" spans="1:44" x14ac:dyDescent="0.2">
      <c r="A20" t="s">
        <v>19</v>
      </c>
      <c r="B20">
        <f>3.14159265*(B18/2000)^2</f>
        <v>7.0685834625000001E-4</v>
      </c>
      <c r="M20" s="4" t="s">
        <v>96</v>
      </c>
      <c r="N20">
        <f>1/(2.54*3)</f>
        <v>0.13123359580052493</v>
      </c>
      <c r="S20" s="20">
        <v>7</v>
      </c>
      <c r="T20" s="20">
        <f t="shared" si="0"/>
        <v>0</v>
      </c>
      <c r="U20" s="22">
        <f t="shared" si="1"/>
        <v>0</v>
      </c>
      <c r="V20" s="20">
        <f t="shared" si="2"/>
        <v>0</v>
      </c>
      <c r="W20" s="21">
        <f t="shared" si="3"/>
        <v>1.0586472250070716E-15</v>
      </c>
      <c r="X20" s="21">
        <f t="shared" si="4"/>
        <v>1.0586472250070716E-15</v>
      </c>
      <c r="Y20" s="21">
        <f t="shared" si="5"/>
        <v>87.340100442375913</v>
      </c>
      <c r="Z20" s="21">
        <f t="shared" si="6"/>
        <v>87.340100442375913</v>
      </c>
    </row>
    <row r="21" spans="1:44" x14ac:dyDescent="0.2">
      <c r="A21" t="s">
        <v>20</v>
      </c>
      <c r="B21">
        <v>9.8049999999999997</v>
      </c>
      <c r="S21" s="20">
        <v>8</v>
      </c>
      <c r="T21" s="20">
        <f t="shared" si="0"/>
        <v>0</v>
      </c>
      <c r="U21" s="22">
        <f t="shared" si="1"/>
        <v>0</v>
      </c>
      <c r="V21" s="20">
        <f t="shared" si="2"/>
        <v>0</v>
      </c>
      <c r="W21" s="21">
        <f t="shared" si="3"/>
        <v>1.0586472250070716E-15</v>
      </c>
      <c r="X21" s="21">
        <f t="shared" si="4"/>
        <v>1.0586472250070716E-15</v>
      </c>
      <c r="Y21" s="21">
        <f t="shared" si="5"/>
        <v>87.340100442375913</v>
      </c>
      <c r="Z21" s="21">
        <f t="shared" si="6"/>
        <v>87.340100442375913</v>
      </c>
    </row>
    <row r="22" spans="1:44" x14ac:dyDescent="0.2">
      <c r="A22" t="s">
        <v>18</v>
      </c>
      <c r="B22">
        <v>0.1</v>
      </c>
      <c r="L22" t="s">
        <v>97</v>
      </c>
      <c r="S22" s="20">
        <v>9</v>
      </c>
      <c r="T22" s="20">
        <f t="shared" si="0"/>
        <v>0</v>
      </c>
      <c r="U22" s="22">
        <f t="shared" si="1"/>
        <v>0</v>
      </c>
      <c r="V22" s="20">
        <f t="shared" si="2"/>
        <v>0</v>
      </c>
      <c r="W22" s="21">
        <f t="shared" si="3"/>
        <v>1.0586472250070716E-15</v>
      </c>
      <c r="X22" s="21">
        <f t="shared" si="4"/>
        <v>1.0586472250070716E-15</v>
      </c>
      <c r="Y22" s="21">
        <f t="shared" si="5"/>
        <v>87.340100442375913</v>
      </c>
      <c r="Z22" s="21">
        <f t="shared" si="6"/>
        <v>87.340100442375913</v>
      </c>
    </row>
    <row r="23" spans="1:44" x14ac:dyDescent="0.2">
      <c r="A23" t="s">
        <v>25</v>
      </c>
      <c r="B23" s="1">
        <f>B9*1000/3600</f>
        <v>2.7777777777777777</v>
      </c>
      <c r="S23" s="20">
        <v>10</v>
      </c>
      <c r="T23" s="20">
        <f t="shared" si="0"/>
        <v>0</v>
      </c>
      <c r="U23" s="22">
        <f t="shared" si="1"/>
        <v>0</v>
      </c>
      <c r="V23" s="20">
        <f t="shared" si="2"/>
        <v>0</v>
      </c>
      <c r="W23" s="21">
        <f t="shared" si="3"/>
        <v>1.0586472250070716E-15</v>
      </c>
      <c r="X23" s="21">
        <f t="shared" si="4"/>
        <v>1.0586472250070716E-15</v>
      </c>
      <c r="Y23" s="21">
        <f t="shared" si="5"/>
        <v>87.340100442375913</v>
      </c>
      <c r="Z23" s="21">
        <f t="shared" si="6"/>
        <v>87.340100442375913</v>
      </c>
    </row>
    <row r="24" spans="1:44" x14ac:dyDescent="0.2">
      <c r="A24" t="s">
        <v>70</v>
      </c>
      <c r="B24" s="13" t="str">
        <f>LEFT(D24,1)</f>
        <v>C</v>
      </c>
      <c r="D24" s="13" t="str">
        <f>SHELLCALC!C6</f>
        <v>Comets</v>
      </c>
      <c r="G24" s="17">
        <f>IF(B24="c",1,0)</f>
        <v>1</v>
      </c>
      <c r="H24" s="17">
        <f>IF(B24="s",1,0)</f>
        <v>0</v>
      </c>
      <c r="O24" t="s">
        <v>114</v>
      </c>
      <c r="P24">
        <v>0.01</v>
      </c>
      <c r="S24" s="20"/>
      <c r="T24" s="20"/>
      <c r="U24" s="20"/>
      <c r="V24" s="20"/>
      <c r="W24" s="20"/>
      <c r="X24" s="20"/>
      <c r="Y24" s="20"/>
      <c r="Z24" s="20"/>
    </row>
    <row r="25" spans="1:44" x14ac:dyDescent="0.2">
      <c r="A25" t="s">
        <v>77</v>
      </c>
      <c r="B25" s="13" t="str">
        <f>LEFT(D25,1)</f>
        <v>M</v>
      </c>
      <c r="D25" s="13" t="str">
        <f>SHELLCALC!C5</f>
        <v>Metric</v>
      </c>
      <c r="G25" s="17">
        <f>IF(B25="i",1,0)</f>
        <v>0</v>
      </c>
      <c r="H25" s="17">
        <f>IF(B25="m",1,0)</f>
        <v>1</v>
      </c>
      <c r="S25" s="20"/>
      <c r="T25" s="20"/>
      <c r="U25" s="20"/>
      <c r="V25" s="20">
        <v>50</v>
      </c>
      <c r="W25" s="20">
        <v>0</v>
      </c>
      <c r="X25" s="20">
        <v>0</v>
      </c>
      <c r="Y25" s="20">
        <v>0</v>
      </c>
      <c r="Z25" s="20">
        <v>0</v>
      </c>
    </row>
    <row r="26" spans="1:44" x14ac:dyDescent="0.2">
      <c r="A26" t="s">
        <v>78</v>
      </c>
      <c r="B26">
        <f>IF(is_comet,IF(SHELLCALC!C10&lt;&gt;"",Calculations!B18/(6000*SHELLCALC!C10),0.00143),0)</f>
        <v>1.6666666666666668E-3</v>
      </c>
    </row>
    <row r="27" spans="1:44" x14ac:dyDescent="0.2">
      <c r="A27" s="18" t="s">
        <v>110</v>
      </c>
    </row>
    <row r="28" spans="1:44" x14ac:dyDescent="0.2">
      <c r="A28" t="s">
        <v>9</v>
      </c>
      <c r="B28" t="s">
        <v>6</v>
      </c>
      <c r="C28" t="s">
        <v>7</v>
      </c>
      <c r="D28" t="s">
        <v>8</v>
      </c>
      <c r="E28" t="s">
        <v>38</v>
      </c>
      <c r="F28" t="s">
        <v>55</v>
      </c>
      <c r="G28" t="s">
        <v>56</v>
      </c>
      <c r="H28" t="s">
        <v>10</v>
      </c>
      <c r="I28" t="s">
        <v>11</v>
      </c>
      <c r="J28" t="s">
        <v>12</v>
      </c>
      <c r="K28" t="s">
        <v>13</v>
      </c>
      <c r="L28" t="s">
        <v>14</v>
      </c>
      <c r="M28" t="s">
        <v>15</v>
      </c>
      <c r="N28" t="s">
        <v>16</v>
      </c>
      <c r="O28" t="s">
        <v>32</v>
      </c>
      <c r="P28" t="s">
        <v>17</v>
      </c>
      <c r="Q28" t="s">
        <v>29</v>
      </c>
      <c r="R28" t="s">
        <v>29</v>
      </c>
      <c r="S28" t="s">
        <v>33</v>
      </c>
      <c r="T28" t="s">
        <v>34</v>
      </c>
      <c r="U28" t="s">
        <v>52</v>
      </c>
      <c r="V28" t="s">
        <v>53</v>
      </c>
      <c r="W28" t="s">
        <v>54</v>
      </c>
      <c r="X28" t="s">
        <v>44</v>
      </c>
      <c r="Y28" t="s">
        <v>82</v>
      </c>
      <c r="Z28" t="s">
        <v>83</v>
      </c>
      <c r="AA28" t="s">
        <v>81</v>
      </c>
      <c r="AB28" t="s">
        <v>80</v>
      </c>
      <c r="AC28" t="s">
        <v>85</v>
      </c>
    </row>
    <row r="29" spans="1:44" x14ac:dyDescent="0.2"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</row>
    <row r="30" spans="1:44" x14ac:dyDescent="0.2">
      <c r="M30">
        <f>IF(X30&gt;0,IF(P29&lt;=2,M29,M29+(B31*$B$22)),M29)</f>
        <v>0</v>
      </c>
      <c r="N30">
        <v>0</v>
      </c>
      <c r="O30">
        <f>ABS(N30)</f>
        <v>0</v>
      </c>
      <c r="P30">
        <f>+B16</f>
        <v>140</v>
      </c>
      <c r="Q30">
        <v>0</v>
      </c>
      <c r="R30">
        <v>0</v>
      </c>
      <c r="AG30" s="5" t="s">
        <v>128</v>
      </c>
      <c r="AP30" t="s">
        <v>40</v>
      </c>
      <c r="AR30" t="s">
        <v>98</v>
      </c>
    </row>
    <row r="31" spans="1:44" x14ac:dyDescent="0.2">
      <c r="A31">
        <v>0</v>
      </c>
      <c r="B31">
        <f>$B$7*COS(RADIANS($B$8))</f>
        <v>77.94228634059948</v>
      </c>
      <c r="C31">
        <v>0</v>
      </c>
      <c r="D31">
        <f>$B$7*SIN(RADIANS($B$8))</f>
        <v>-44.999999999999993</v>
      </c>
      <c r="E31">
        <f>IF($B$13=2,$B$23*((0.1036*LN(ABS(P30+1)))+0.8731),IF($B$13=3,$B$23*((0.139*LN(ABS(P30+1)))+0.7503),$B$23))</f>
        <v>3.8494209017866061</v>
      </c>
      <c r="F31">
        <f>E31*COS(RADIANS($B$10))</f>
        <v>-3.8494209017866061</v>
      </c>
      <c r="G31">
        <f>E31*SIN(RADIANS($B$10))</f>
        <v>4.7161120701168077E-16</v>
      </c>
      <c r="H31">
        <f>1.22*EXP(-0.0001065*(P30+$B$12))</f>
        <v>1.1641495945953624</v>
      </c>
      <c r="I31">
        <f>SQRT(((B31-F31)^2)+((C31-G31)^2)+(D31^2))</f>
        <v>93.353539695204873</v>
      </c>
      <c r="J31">
        <f>-0.5*H31*I31*AC31*$B$17*(B31-F31)/X31</f>
        <v>-146.96288713609567</v>
      </c>
      <c r="K31">
        <f>-0.5*H31*I31*AC31*$B$17*(C31-G31)/X31</f>
        <v>8.4738840800547578E-16</v>
      </c>
      <c r="L31">
        <f>(-0.5*H31*AC31*I31*$B$17*D31/X31)-$B$21</f>
        <v>71.050751079091611</v>
      </c>
      <c r="M31">
        <f>M30+(B32*B22)</f>
        <v>6.3245997626989912</v>
      </c>
      <c r="N31">
        <f>N30+(C32*B22)</f>
        <v>8.473884080054758E-18</v>
      </c>
      <c r="O31">
        <f t="shared" ref="O31:O94" si="7">ABS(N31)</f>
        <v>8.473884080054758E-18</v>
      </c>
      <c r="P31">
        <f>P30+(D32*$B$22)</f>
        <v>136.2105075107909</v>
      </c>
      <c r="Q31">
        <f>A32*$B$23*SIN(RADIANS($B$10))</f>
        <v>3.4031901525239447E-17</v>
      </c>
      <c r="R31">
        <f>A32*$B$23*COS(RADIANS($B$10))</f>
        <v>-0.27777777777777779</v>
      </c>
      <c r="S31">
        <f>A32</f>
        <v>0.1</v>
      </c>
      <c r="T31">
        <f>A32</f>
        <v>0.1</v>
      </c>
      <c r="U31">
        <f>IF(ROUND(A31*10,3)=$B$14*10,M31,0)</f>
        <v>0</v>
      </c>
      <c r="V31">
        <f>IF(ROUND(A31*10,3)=$B$14*10,N31,0)</f>
        <v>0</v>
      </c>
      <c r="W31">
        <f>IF(ROUND(A31*10,3)=$B$14*10,P31,0)</f>
        <v>0</v>
      </c>
      <c r="X31">
        <f t="shared" ref="X31:X60" si="8">IF($B$24="C",IF((3.14159265*1860/4)*((0.001*$B$18)-(2*$B$26*A31))^2*((0.33333*0.001*$B$18)-(2*$B$26*A31))&lt;0,(3.14159265*1860/4)*((0.001*$B$18)-(2*$B$26*A31))^2*((0.33333*0.001*$B$18)-(2*$B$26*A31)),(3.14159265*1860/4)*((0.001*$B$18)-(2*$B$26*A31))^2*((0.33333*0.001*$B$18)-(2*$B$26*A31))),$B$19)</f>
        <v>1.3147433764597599E-2</v>
      </c>
      <c r="Y31">
        <f>IF(X31&lt;=0,M31,0)</f>
        <v>0</v>
      </c>
      <c r="Z31">
        <f>IF(X31&lt;=0,N31,0)</f>
        <v>0</v>
      </c>
      <c r="AA31">
        <f t="shared" ref="AA31:AA81" si="9">IF(X31&lt;=0,P31,0)</f>
        <v>0</v>
      </c>
      <c r="AB31">
        <f>IF(X31&lt;=0,S31,3000)</f>
        <v>3000</v>
      </c>
      <c r="AC31">
        <f>IF($B$24="S",$B$20,3.1415*(($B$18*0.0005)-($B$26*A31))^2)</f>
        <v>7.0683750000000004E-4</v>
      </c>
      <c r="AF31" t="s">
        <v>21</v>
      </c>
      <c r="AG31" t="s">
        <v>21</v>
      </c>
      <c r="AH31" t="s">
        <v>4</v>
      </c>
      <c r="AI31" t="s">
        <v>22</v>
      </c>
      <c r="AJ31" t="s">
        <v>2</v>
      </c>
      <c r="AK31" t="s">
        <v>27</v>
      </c>
      <c r="AL31" t="s">
        <v>101</v>
      </c>
      <c r="AM31" s="5" t="s">
        <v>143</v>
      </c>
      <c r="AP31">
        <v>2</v>
      </c>
      <c r="AR31" t="s">
        <v>41</v>
      </c>
    </row>
    <row r="32" spans="1:44" x14ac:dyDescent="0.2">
      <c r="A32">
        <f t="shared" ref="A32:A95" si="10">A31+$B$22</f>
        <v>0.1</v>
      </c>
      <c r="B32">
        <f>B31+(J31*$B$22)</f>
        <v>63.245997626989912</v>
      </c>
      <c r="C32">
        <f t="shared" ref="C32:C95" si="11">C31+(K31*$B$22)</f>
        <v>8.473884080054758E-17</v>
      </c>
      <c r="D32">
        <f>D31+(L31*$B$22)</f>
        <v>-37.894924892090827</v>
      </c>
      <c r="E32">
        <f t="shared" ref="E32:E95" si="12">IF($B$13=2,$B$23*((0.1036*LN(ABS(P31+1)))+0.8731),IF($B$13=3,$B$23*((0.139*LN(ABS(P31+1)))+0.7503),$B$23))</f>
        <v>3.8415808012312862</v>
      </c>
      <c r="F32">
        <f>E32*COS(RADIANS($B$10))</f>
        <v>-3.8415808012312862</v>
      </c>
      <c r="G32">
        <f t="shared" ref="G32:G95" si="13">E32*SIN(RADIANS($B$10))</f>
        <v>4.7065067830351285E-16</v>
      </c>
      <c r="H32">
        <f t="shared" ref="H32:H95" si="14">1.22*EXP(-0.0001065*(P31+$B$12))</f>
        <v>1.1646195180145003</v>
      </c>
      <c r="I32">
        <f>SQRT(((B32-F32)^2)+((C32-G32)^2)+(D32^2))</f>
        <v>77.050428369606962</v>
      </c>
      <c r="J32">
        <f>-0.5*H32*I32*AC32*$B$17*(B32-F32)/X32</f>
        <v>-102.96353989982201</v>
      </c>
      <c r="K32">
        <f>-0.5*H32*I32*AC32*$B$17*(C32-G32)/X32</f>
        <v>5.9228324839692315E-16</v>
      </c>
      <c r="L32">
        <f>(-0.5*H32*AC32*I32*$B$17*D32/X32)-$B$21</f>
        <v>48.354732435449115</v>
      </c>
      <c r="M32">
        <f t="shared" ref="M32:M95" si="15">IF(X32&gt;0,IF(P31&lt;=Param_1,M31,M31+(B33*$B$22)),M31)</f>
        <v>11.619564126399762</v>
      </c>
      <c r="N32">
        <f t="shared" ref="N32:N95" si="16">IF(X32&gt;0,IF(P31&lt;=Param_1,N31,N31+(C33*$B$22)),N31)</f>
        <v>2.2870600644078748E-17</v>
      </c>
      <c r="O32">
        <f t="shared" si="7"/>
        <v>2.2870600644078748E-17</v>
      </c>
      <c r="P32">
        <f t="shared" ref="P32:P95" si="17">IF(X32&gt;0,IF(P31&lt;Param_1,P31,P31+(D33*$B$22)),P31)</f>
        <v>132.90456234593631</v>
      </c>
      <c r="Q32">
        <f t="shared" ref="Q32:Q95" si="18">IF(P31&lt;Param_1,Q31,A33*$B$23*SIN(RADIANS($B$10)))</f>
        <v>6.8063803050478895E-17</v>
      </c>
      <c r="R32">
        <f t="shared" ref="R32:R95" si="19">IF(P31&lt;Param_1,R31,A33*$B$23*COS(RADIANS($B$10)))</f>
        <v>-0.55555555555555558</v>
      </c>
      <c r="S32">
        <f t="shared" ref="S32:S95" si="20">IF(P31&lt;Param_1,S31,A33)</f>
        <v>0.2</v>
      </c>
      <c r="T32">
        <f>IF(D32&lt;0,T31,A33)</f>
        <v>0.1</v>
      </c>
      <c r="U32">
        <f>IF(ROUND(A32*10,3)=$B$14*10,M32,0)</f>
        <v>0</v>
      </c>
      <c r="V32">
        <f>IF(ROUND(A32*10,3)=$B$14*10,N32,0)</f>
        <v>0</v>
      </c>
      <c r="W32">
        <f>IF(ROUND(A32*10,3)=$B$14*10,P32,0)</f>
        <v>0</v>
      </c>
      <c r="X32">
        <f t="shared" si="8"/>
        <v>1.242832436713295E-2</v>
      </c>
      <c r="Y32">
        <f t="shared" ref="Y32:Y95" si="21">IF(X32&lt;=0,M32,0)</f>
        <v>0</v>
      </c>
      <c r="Z32">
        <f t="shared" ref="Z32:Z95" si="22">IF(X32&lt;=0,N32,0)</f>
        <v>0</v>
      </c>
      <c r="AA32">
        <f t="shared" si="9"/>
        <v>0</v>
      </c>
      <c r="AB32">
        <f t="shared" ref="AB32:AB95" si="23">IF(X32&lt;=0,S32,3000)</f>
        <v>3000</v>
      </c>
      <c r="AC32">
        <f t="shared" ref="AC32:AC95" si="24">IF($B$24="S",$B$20,3.1415*(($B$18*0.0005)-($B$26*A32))^2)</f>
        <v>6.9121726388888876E-4</v>
      </c>
      <c r="AF32" t="s">
        <v>59</v>
      </c>
      <c r="AG32">
        <v>13</v>
      </c>
      <c r="AH32">
        <f>205.25*((AG32/1000)^2.7029)</f>
        <v>1.6385536009304493E-3</v>
      </c>
      <c r="AJ32">
        <f t="shared" ref="AJ32:AJ36" si="25">(-0.0921*(LN(AG32)))+0.9283</f>
        <v>0.69206816417779249</v>
      </c>
      <c r="AK32">
        <f>AG32^0.2</f>
        <v>1.6702776523348104</v>
      </c>
      <c r="AL32">
        <v>2.2999999999999998</v>
      </c>
      <c r="AM32">
        <v>90</v>
      </c>
      <c r="AP32">
        <v>3</v>
      </c>
      <c r="AR32" t="s">
        <v>112</v>
      </c>
    </row>
    <row r="33" spans="1:44" x14ac:dyDescent="0.2">
      <c r="A33">
        <f t="shared" si="10"/>
        <v>0.2</v>
      </c>
      <c r="B33">
        <f t="shared" ref="B33:B95" si="26">B32+(J32*$B$22)</f>
        <v>52.949643637007711</v>
      </c>
      <c r="C33">
        <f t="shared" si="11"/>
        <v>1.439671656402399E-16</v>
      </c>
      <c r="D33">
        <f t="shared" ref="D33:D95" si="27">D32+(L32*$B$22)</f>
        <v>-33.059451648545917</v>
      </c>
      <c r="E33">
        <f t="shared" si="12"/>
        <v>3.8345621968328651</v>
      </c>
      <c r="F33">
        <f t="shared" ref="F33:F95" si="28">E33*COS(RADIANS($B$10))</f>
        <v>-3.8345621968328651</v>
      </c>
      <c r="G33">
        <f t="shared" si="13"/>
        <v>4.697907950700788E-16</v>
      </c>
      <c r="H33">
        <f t="shared" si="14"/>
        <v>1.165029633127743</v>
      </c>
      <c r="I33">
        <f t="shared" ref="I33:I94" si="29">SQRT(((B33-F33)^2)+((C33-G33)^2)+(D33^2))</f>
        <v>65.706722452748465</v>
      </c>
      <c r="J33">
        <f t="shared" ref="J33:J96" si="30">-0.5*H33*I33*AC33*$B$17*(B33-F33)/X33</f>
        <v>-77.001057071524514</v>
      </c>
      <c r="K33">
        <f t="shared" ref="K33:K96" si="31">-0.5*H33*I33*AC33*$B$17*(C33-G33)/X33</f>
        <v>4.4182644657199066E-16</v>
      </c>
      <c r="L33">
        <f t="shared" ref="L33:L96" si="32">(-0.5*H33*AC33*I33*$B$17*D33/X33)-$B$21</f>
        <v>35.024591006200708</v>
      </c>
      <c r="M33">
        <f t="shared" si="15"/>
        <v>16.144517919385287</v>
      </c>
      <c r="N33">
        <f t="shared" si="16"/>
        <v>4.1685581673822646E-17</v>
      </c>
      <c r="O33">
        <f t="shared" si="7"/>
        <v>4.1685581673822646E-17</v>
      </c>
      <c r="P33">
        <f t="shared" si="17"/>
        <v>129.94886309114372</v>
      </c>
      <c r="Q33">
        <f t="shared" si="18"/>
        <v>1.0209570457571835E-16</v>
      </c>
      <c r="R33">
        <f t="shared" si="19"/>
        <v>-0.83333333333333348</v>
      </c>
      <c r="S33">
        <f t="shared" si="20"/>
        <v>0.30000000000000004</v>
      </c>
      <c r="T33">
        <f t="shared" ref="T33:T96" si="33">IF(D33&lt;0,T32,A34)</f>
        <v>0.1</v>
      </c>
      <c r="U33">
        <f t="shared" ref="U33:U96" si="34">IF(ROUND(A33*10,3)=$B$14*10,M33,0)</f>
        <v>0</v>
      </c>
      <c r="V33">
        <f t="shared" ref="V33:V96" si="35">IF(ROUND(A33*10,3)=$B$14*10,N33,0)</f>
        <v>0</v>
      </c>
      <c r="W33">
        <f t="shared" ref="W33:W96" si="36">IF(ROUND(A33*10,3)=$B$14*10,P33,0)</f>
        <v>0</v>
      </c>
      <c r="X33">
        <f t="shared" si="8"/>
        <v>1.1731614492799681E-2</v>
      </c>
      <c r="Y33">
        <f t="shared" si="21"/>
        <v>0</v>
      </c>
      <c r="Z33">
        <f t="shared" si="22"/>
        <v>0</v>
      </c>
      <c r="AA33">
        <f t="shared" si="9"/>
        <v>0</v>
      </c>
      <c r="AB33">
        <f t="shared" si="23"/>
        <v>3000</v>
      </c>
      <c r="AC33">
        <f t="shared" si="24"/>
        <v>6.7577155555555558E-4</v>
      </c>
      <c r="AF33" t="s">
        <v>64</v>
      </c>
      <c r="AG33">
        <v>25</v>
      </c>
      <c r="AH33">
        <f t="shared" ref="AH33:AH36" si="37">205.25*((AG33/1000)^2.7029)</f>
        <v>9.5956680399203412E-3</v>
      </c>
      <c r="AJ33">
        <f t="shared" si="25"/>
        <v>0.63184153652963881</v>
      </c>
      <c r="AK33">
        <f>AG33^0.2</f>
        <v>1.9036539387158786</v>
      </c>
      <c r="AL33">
        <v>3.1</v>
      </c>
      <c r="AM33">
        <v>90</v>
      </c>
      <c r="AP33" t="s">
        <v>41</v>
      </c>
      <c r="AR33" t="s">
        <v>99</v>
      </c>
    </row>
    <row r="34" spans="1:44" x14ac:dyDescent="0.2">
      <c r="A34">
        <f t="shared" si="10"/>
        <v>0.30000000000000004</v>
      </c>
      <c r="B34">
        <f t="shared" si="26"/>
        <v>45.249537929855258</v>
      </c>
      <c r="C34">
        <f t="shared" si="11"/>
        <v>1.8814981029743896E-16</v>
      </c>
      <c r="D34">
        <f t="shared" si="27"/>
        <v>-29.556992547925844</v>
      </c>
      <c r="E34">
        <f t="shared" si="12"/>
        <v>3.8281388713637341</v>
      </c>
      <c r="F34">
        <f t="shared" si="28"/>
        <v>-3.8281388713637341</v>
      </c>
      <c r="G34">
        <f t="shared" si="13"/>
        <v>4.6900384234269071E-16</v>
      </c>
      <c r="H34">
        <f t="shared" si="14"/>
        <v>1.1653964211776116</v>
      </c>
      <c r="I34">
        <f t="shared" si="29"/>
        <v>57.29078607143606</v>
      </c>
      <c r="J34">
        <f t="shared" si="30"/>
        <v>-60.194838203683638</v>
      </c>
      <c r="K34">
        <f t="shared" si="31"/>
        <v>3.4447357983734467E-16</v>
      </c>
      <c r="L34">
        <f t="shared" si="32"/>
        <v>26.447294325506618</v>
      </c>
      <c r="M34">
        <f t="shared" si="15"/>
        <v>20.067523330333977</v>
      </c>
      <c r="N34">
        <f t="shared" si="16"/>
        <v>6.3945298501939994E-17</v>
      </c>
      <c r="O34">
        <f t="shared" si="7"/>
        <v>6.3945298501939994E-17</v>
      </c>
      <c r="P34">
        <f t="shared" si="17"/>
        <v>127.2576367796062</v>
      </c>
      <c r="Q34">
        <f t="shared" si="18"/>
        <v>1.3612760610095779E-16</v>
      </c>
      <c r="R34">
        <f t="shared" si="19"/>
        <v>-1.1111111111111112</v>
      </c>
      <c r="S34">
        <f t="shared" si="20"/>
        <v>0.4</v>
      </c>
      <c r="T34">
        <f t="shared" si="33"/>
        <v>0.1</v>
      </c>
      <c r="U34">
        <f t="shared" si="34"/>
        <v>0</v>
      </c>
      <c r="V34">
        <f t="shared" si="35"/>
        <v>0</v>
      </c>
      <c r="W34">
        <f t="shared" si="36"/>
        <v>0</v>
      </c>
      <c r="X34">
        <f t="shared" si="8"/>
        <v>1.1056979510357282E-2</v>
      </c>
      <c r="Y34">
        <f t="shared" si="21"/>
        <v>0</v>
      </c>
      <c r="Z34">
        <f t="shared" si="22"/>
        <v>0</v>
      </c>
      <c r="AA34">
        <f t="shared" si="9"/>
        <v>0</v>
      </c>
      <c r="AB34">
        <f t="shared" si="23"/>
        <v>3000</v>
      </c>
      <c r="AC34">
        <f t="shared" si="24"/>
        <v>6.6050037499999987E-4</v>
      </c>
      <c r="AF34" s="31" t="s">
        <v>124</v>
      </c>
      <c r="AG34" s="30">
        <v>30</v>
      </c>
      <c r="AH34">
        <f t="shared" si="37"/>
        <v>1.570703477200033E-2</v>
      </c>
      <c r="AI34" s="30"/>
      <c r="AJ34">
        <f t="shared" si="25"/>
        <v>0.61504972114891543</v>
      </c>
      <c r="AK34">
        <f t="shared" ref="AK34:AK36" si="38">AG34^0.2</f>
        <v>1.97435048583482</v>
      </c>
      <c r="AL34" s="30">
        <v>3.3</v>
      </c>
      <c r="AM34">
        <v>90</v>
      </c>
      <c r="AN34" s="30"/>
      <c r="AO34" s="30"/>
      <c r="AR34" t="s">
        <v>111</v>
      </c>
    </row>
    <row r="35" spans="1:44" x14ac:dyDescent="0.2">
      <c r="A35">
        <f t="shared" si="10"/>
        <v>0.4</v>
      </c>
      <c r="B35">
        <f t="shared" si="26"/>
        <v>39.230054109486893</v>
      </c>
      <c r="C35">
        <f t="shared" si="11"/>
        <v>2.2259716828117343E-16</v>
      </c>
      <c r="D35">
        <f t="shared" si="27"/>
        <v>-26.912263115375183</v>
      </c>
      <c r="E35">
        <f t="shared" si="12"/>
        <v>3.822162918149262</v>
      </c>
      <c r="F35">
        <f t="shared" si="28"/>
        <v>-3.822162918149262</v>
      </c>
      <c r="G35">
        <f t="shared" si="13"/>
        <v>4.6827169935795903E-16</v>
      </c>
      <c r="H35">
        <f t="shared" si="14"/>
        <v>1.1657304898470036</v>
      </c>
      <c r="I35">
        <f t="shared" si="29"/>
        <v>50.771678098974313</v>
      </c>
      <c r="J35">
        <f t="shared" si="30"/>
        <v>-48.609660761327859</v>
      </c>
      <c r="K35">
        <f t="shared" si="31"/>
        <v>2.7738770353394153E-16</v>
      </c>
      <c r="L35">
        <f t="shared" si="32"/>
        <v>20.581262791489337</v>
      </c>
      <c r="M35">
        <f t="shared" si="15"/>
        <v>23.504432133669386</v>
      </c>
      <c r="N35">
        <f t="shared" si="16"/>
        <v>8.8978892365396758E-17</v>
      </c>
      <c r="O35">
        <f t="shared" si="7"/>
        <v>8.8978892365396758E-17</v>
      </c>
      <c r="P35">
        <f t="shared" si="17"/>
        <v>124.77222309598358</v>
      </c>
      <c r="Q35">
        <f t="shared" si="18"/>
        <v>1.7015950762619721E-16</v>
      </c>
      <c r="R35">
        <f t="shared" si="19"/>
        <v>-1.3888888888888888</v>
      </c>
      <c r="S35">
        <f t="shared" si="20"/>
        <v>0.5</v>
      </c>
      <c r="T35">
        <f t="shared" si="33"/>
        <v>0.1</v>
      </c>
      <c r="U35">
        <f t="shared" si="34"/>
        <v>0</v>
      </c>
      <c r="V35">
        <f t="shared" si="35"/>
        <v>0</v>
      </c>
      <c r="W35">
        <f t="shared" si="36"/>
        <v>0</v>
      </c>
      <c r="X35">
        <f t="shared" si="8"/>
        <v>1.0404094788565264E-2</v>
      </c>
      <c r="Y35">
        <f t="shared" si="21"/>
        <v>0</v>
      </c>
      <c r="Z35">
        <f t="shared" si="22"/>
        <v>0</v>
      </c>
      <c r="AA35">
        <f t="shared" si="9"/>
        <v>0</v>
      </c>
      <c r="AB35">
        <f t="shared" si="23"/>
        <v>3000</v>
      </c>
      <c r="AC35">
        <f t="shared" si="24"/>
        <v>6.4540372222222225E-4</v>
      </c>
      <c r="AF35" t="s">
        <v>66</v>
      </c>
      <c r="AG35">
        <v>38</v>
      </c>
      <c r="AH35">
        <f t="shared" si="37"/>
        <v>2.9756390477136296E-2</v>
      </c>
      <c r="AJ35">
        <f t="shared" si="25"/>
        <v>0.59327831468919989</v>
      </c>
      <c r="AK35">
        <f t="shared" si="38"/>
        <v>2.0699350540816139</v>
      </c>
      <c r="AL35">
        <v>3.6</v>
      </c>
      <c r="AM35">
        <v>90</v>
      </c>
      <c r="AR35" t="s">
        <v>113</v>
      </c>
    </row>
    <row r="36" spans="1:44" x14ac:dyDescent="0.2">
      <c r="A36">
        <f t="shared" si="10"/>
        <v>0.5</v>
      </c>
      <c r="B36">
        <f t="shared" si="26"/>
        <v>34.369088033354103</v>
      </c>
      <c r="C36">
        <f t="shared" si="11"/>
        <v>2.5033593863456759E-16</v>
      </c>
      <c r="D36">
        <f t="shared" si="27"/>
        <v>-24.85413683622625</v>
      </c>
      <c r="E36">
        <f t="shared" si="12"/>
        <v>3.8165315356743359</v>
      </c>
      <c r="F36">
        <f t="shared" si="28"/>
        <v>-3.8165315356743359</v>
      </c>
      <c r="G36">
        <f t="shared" si="13"/>
        <v>4.6758177140414349E-16</v>
      </c>
      <c r="H36">
        <f t="shared" si="14"/>
        <v>1.1660390955360425</v>
      </c>
      <c r="I36">
        <f t="shared" si="29"/>
        <v>45.561712651572108</v>
      </c>
      <c r="J36">
        <f t="shared" si="30"/>
        <v>-40.248892032368154</v>
      </c>
      <c r="K36">
        <f t="shared" si="31"/>
        <v>2.2898421359428636E-16</v>
      </c>
      <c r="L36">
        <f t="shared" si="32"/>
        <v>16.392073174906375</v>
      </c>
      <c r="M36">
        <f t="shared" si="15"/>
        <v>26.538852016681115</v>
      </c>
      <c r="N36">
        <f t="shared" si="16"/>
        <v>1.1630232836479637E-16</v>
      </c>
      <c r="O36">
        <f t="shared" si="7"/>
        <v>1.1630232836479637E-16</v>
      </c>
      <c r="P36">
        <f t="shared" si="17"/>
        <v>122.45073014411001</v>
      </c>
      <c r="Q36">
        <f t="shared" si="18"/>
        <v>2.0419140915143666E-16</v>
      </c>
      <c r="R36">
        <f t="shared" si="19"/>
        <v>-1.6666666666666665</v>
      </c>
      <c r="S36">
        <f t="shared" si="20"/>
        <v>0.6</v>
      </c>
      <c r="T36">
        <f t="shared" si="33"/>
        <v>0.1</v>
      </c>
      <c r="U36">
        <f t="shared" si="34"/>
        <v>0</v>
      </c>
      <c r="V36">
        <f t="shared" si="35"/>
        <v>0</v>
      </c>
      <c r="W36">
        <f t="shared" si="36"/>
        <v>0</v>
      </c>
      <c r="X36">
        <f t="shared" si="8"/>
        <v>9.7726356961831198E-3</v>
      </c>
      <c r="Y36">
        <f t="shared" si="21"/>
        <v>0</v>
      </c>
      <c r="Z36">
        <f t="shared" si="22"/>
        <v>0</v>
      </c>
      <c r="AA36">
        <f t="shared" si="9"/>
        <v>0</v>
      </c>
      <c r="AB36">
        <f t="shared" si="23"/>
        <v>3000</v>
      </c>
      <c r="AC36">
        <f t="shared" si="24"/>
        <v>6.3048159722222221E-4</v>
      </c>
      <c r="AF36" s="31" t="s">
        <v>125</v>
      </c>
      <c r="AG36" s="30">
        <v>45</v>
      </c>
      <c r="AH36">
        <f t="shared" si="37"/>
        <v>4.6994958375691114E-2</v>
      </c>
      <c r="AI36" s="30"/>
      <c r="AJ36">
        <f t="shared" si="25"/>
        <v>0.57770638469215352</v>
      </c>
      <c r="AK36">
        <f t="shared" si="38"/>
        <v>2.1411273683383238</v>
      </c>
      <c r="AL36" s="30">
        <v>3.8</v>
      </c>
      <c r="AM36">
        <v>90</v>
      </c>
      <c r="AN36" s="30"/>
      <c r="AO36" s="30"/>
    </row>
    <row r="37" spans="1:44" x14ac:dyDescent="0.2">
      <c r="A37">
        <f t="shared" si="10"/>
        <v>0.6</v>
      </c>
      <c r="B37">
        <f t="shared" si="26"/>
        <v>30.344198830117286</v>
      </c>
      <c r="C37">
        <f t="shared" si="11"/>
        <v>2.7323435999399623E-16</v>
      </c>
      <c r="D37">
        <f t="shared" si="27"/>
        <v>-23.214929518735612</v>
      </c>
      <c r="E37">
        <f t="shared" si="12"/>
        <v>3.8111701241544083</v>
      </c>
      <c r="F37">
        <f t="shared" si="28"/>
        <v>-3.8111701241544083</v>
      </c>
      <c r="G37">
        <f t="shared" si="13"/>
        <v>4.6692491890016668E-16</v>
      </c>
      <c r="H37">
        <f t="shared" si="14"/>
        <v>1.1663274215164992</v>
      </c>
      <c r="I37">
        <f t="shared" si="29"/>
        <v>41.297968242545402</v>
      </c>
      <c r="J37">
        <f t="shared" si="30"/>
        <v>-33.999933928742742</v>
      </c>
      <c r="K37">
        <f t="shared" si="31"/>
        <v>1.928091075300016E-16</v>
      </c>
      <c r="L37">
        <f t="shared" si="32"/>
        <v>13.304282492429778</v>
      </c>
      <c r="M37">
        <f t="shared" si="15"/>
        <v>29.233272560405418</v>
      </c>
      <c r="N37">
        <f t="shared" si="16"/>
        <v>1.4555385543949602E-16</v>
      </c>
      <c r="O37">
        <f t="shared" si="7"/>
        <v>1.4555385543949602E-16</v>
      </c>
      <c r="P37">
        <f t="shared" si="17"/>
        <v>120.26228001716075</v>
      </c>
      <c r="Q37">
        <f t="shared" si="18"/>
        <v>2.3822331067667606E-16</v>
      </c>
      <c r="R37">
        <f t="shared" si="19"/>
        <v>-1.9444444444444442</v>
      </c>
      <c r="S37">
        <f t="shared" si="20"/>
        <v>0.7</v>
      </c>
      <c r="T37">
        <f t="shared" si="33"/>
        <v>0.1</v>
      </c>
      <c r="U37">
        <f t="shared" si="34"/>
        <v>0</v>
      </c>
      <c r="V37">
        <f t="shared" si="35"/>
        <v>0</v>
      </c>
      <c r="W37">
        <f t="shared" si="36"/>
        <v>0</v>
      </c>
      <c r="X37">
        <f t="shared" si="8"/>
        <v>9.162277601970352E-3</v>
      </c>
      <c r="Y37">
        <f t="shared" si="21"/>
        <v>0</v>
      </c>
      <c r="Z37">
        <f t="shared" si="22"/>
        <v>0</v>
      </c>
      <c r="AA37">
        <f t="shared" si="9"/>
        <v>0</v>
      </c>
      <c r="AB37">
        <f t="shared" si="23"/>
        <v>3000</v>
      </c>
      <c r="AC37">
        <f t="shared" si="24"/>
        <v>6.1573399999999994E-4</v>
      </c>
      <c r="AF37" t="s">
        <v>67</v>
      </c>
      <c r="AG37">
        <v>50</v>
      </c>
      <c r="AH37">
        <f t="shared" ref="AH37:AH46" si="39">205.25*((AG37/1000)^2.7029)</f>
        <v>6.2478298042624308E-2</v>
      </c>
      <c r="AI37" s="30">
        <v>3.2000000000000001E-2</v>
      </c>
      <c r="AJ37">
        <f t="shared" ref="AJ37:AJ46" si="40">(-0.0921*(LN(AG37)))+0.9283</f>
        <v>0.5680026812000678</v>
      </c>
      <c r="AK37">
        <f t="shared" ref="AK37:AK46" si="41">AG37^0.2</f>
        <v>2.1867241478865562</v>
      </c>
      <c r="AL37">
        <v>4</v>
      </c>
      <c r="AM37">
        <v>93</v>
      </c>
      <c r="AR37" t="s">
        <v>105</v>
      </c>
    </row>
    <row r="38" spans="1:44" x14ac:dyDescent="0.2">
      <c r="A38">
        <f t="shared" si="10"/>
        <v>0.7</v>
      </c>
      <c r="B38">
        <f t="shared" si="26"/>
        <v>26.94420543724301</v>
      </c>
      <c r="C38">
        <f t="shared" si="11"/>
        <v>2.9251527074699638E-16</v>
      </c>
      <c r="D38">
        <f t="shared" si="27"/>
        <v>-21.884501269492635</v>
      </c>
      <c r="E38">
        <f t="shared" si="12"/>
        <v>3.8060228366932907</v>
      </c>
      <c r="F38">
        <f t="shared" si="28"/>
        <v>-3.8060228366932907</v>
      </c>
      <c r="G38">
        <f t="shared" si="13"/>
        <v>4.662942997721708E-16</v>
      </c>
      <c r="H38">
        <f t="shared" si="14"/>
        <v>1.1665992890577712</v>
      </c>
      <c r="I38">
        <f t="shared" si="29"/>
        <v>37.74265404967722</v>
      </c>
      <c r="J38">
        <f t="shared" si="30"/>
        <v>-29.198197994821378</v>
      </c>
      <c r="K38">
        <f t="shared" si="31"/>
        <v>1.6500802698513859E-16</v>
      </c>
      <c r="L38">
        <f t="shared" si="32"/>
        <v>10.974943335450543</v>
      </c>
      <c r="M38">
        <f t="shared" si="15"/>
        <v>31.635711124181505</v>
      </c>
      <c r="N38">
        <f t="shared" si="16"/>
        <v>1.7645546278404706E-16</v>
      </c>
      <c r="O38">
        <f t="shared" si="7"/>
        <v>1.7645546278404706E-16</v>
      </c>
      <c r="P38">
        <f t="shared" si="17"/>
        <v>118.18357932356599</v>
      </c>
      <c r="Q38">
        <f t="shared" si="18"/>
        <v>2.7225521220191553E-16</v>
      </c>
      <c r="R38">
        <f t="shared" si="19"/>
        <v>-2.2222222222222219</v>
      </c>
      <c r="S38">
        <f t="shared" si="20"/>
        <v>0.79999999999999993</v>
      </c>
      <c r="T38">
        <f t="shared" si="33"/>
        <v>0.1</v>
      </c>
      <c r="U38">
        <f t="shared" si="34"/>
        <v>0</v>
      </c>
      <c r="V38">
        <f t="shared" si="35"/>
        <v>0</v>
      </c>
      <c r="W38">
        <f t="shared" si="36"/>
        <v>0</v>
      </c>
      <c r="X38">
        <f t="shared" si="8"/>
        <v>8.5726958746864604E-3</v>
      </c>
      <c r="Y38">
        <f t="shared" si="21"/>
        <v>0</v>
      </c>
      <c r="Z38">
        <f t="shared" si="22"/>
        <v>0</v>
      </c>
      <c r="AA38">
        <f t="shared" si="9"/>
        <v>0</v>
      </c>
      <c r="AB38">
        <f t="shared" si="23"/>
        <v>3000</v>
      </c>
      <c r="AC38">
        <f t="shared" si="24"/>
        <v>6.0116093055555557E-4</v>
      </c>
      <c r="AF38" t="s">
        <v>68</v>
      </c>
      <c r="AG38">
        <v>63</v>
      </c>
      <c r="AH38">
        <f t="shared" si="39"/>
        <v>0.11668653317987436</v>
      </c>
      <c r="AI38">
        <v>3.2000000000000001E-2</v>
      </c>
      <c r="AJ38">
        <f t="shared" si="40"/>
        <v>0.54671729169933991</v>
      </c>
      <c r="AK38">
        <f t="shared" si="41"/>
        <v>2.2901720489235826</v>
      </c>
      <c r="AL38">
        <v>4.4000000000000004</v>
      </c>
      <c r="AM38">
        <v>100</v>
      </c>
      <c r="AR38" t="s">
        <v>106</v>
      </c>
    </row>
    <row r="39" spans="1:44" x14ac:dyDescent="0.2">
      <c r="A39">
        <f t="shared" si="10"/>
        <v>0.79999999999999993</v>
      </c>
      <c r="B39">
        <f t="shared" si="26"/>
        <v>24.024385637760872</v>
      </c>
      <c r="C39">
        <f t="shared" si="11"/>
        <v>3.0901607344551025E-16</v>
      </c>
      <c r="D39">
        <f t="shared" si="27"/>
        <v>-20.787006935947581</v>
      </c>
      <c r="E39">
        <f t="shared" si="12"/>
        <v>3.8010469242637805</v>
      </c>
      <c r="F39">
        <f t="shared" si="28"/>
        <v>-3.8010469242637805</v>
      </c>
      <c r="G39">
        <f t="shared" si="13"/>
        <v>4.656846766296933E-16</v>
      </c>
      <c r="H39">
        <f t="shared" si="14"/>
        <v>1.1668575812923081</v>
      </c>
      <c r="I39">
        <f t="shared" si="29"/>
        <v>34.732612263101011</v>
      </c>
      <c r="J39">
        <f t="shared" si="30"/>
        <v>-25.424721173260249</v>
      </c>
      <c r="K39">
        <f t="shared" si="31"/>
        <v>1.431516129599451E-16</v>
      </c>
      <c r="L39">
        <f t="shared" si="32"/>
        <v>9.1885539796200995</v>
      </c>
      <c r="M39">
        <f t="shared" si="15"/>
        <v>33.783902476224988</v>
      </c>
      <c r="N39">
        <f t="shared" si="16"/>
        <v>2.0878858625819754E-16</v>
      </c>
      <c r="O39">
        <f t="shared" si="7"/>
        <v>2.0878858625819754E-16</v>
      </c>
      <c r="P39">
        <f t="shared" si="17"/>
        <v>116.19676416976743</v>
      </c>
      <c r="Q39">
        <f t="shared" si="18"/>
        <v>3.0628711372715495E-16</v>
      </c>
      <c r="R39">
        <f t="shared" si="19"/>
        <v>-2.4999999999999996</v>
      </c>
      <c r="S39">
        <f t="shared" si="20"/>
        <v>0.89999999999999991</v>
      </c>
      <c r="T39">
        <f t="shared" si="33"/>
        <v>0.1</v>
      </c>
      <c r="U39">
        <f t="shared" si="34"/>
        <v>0</v>
      </c>
      <c r="V39">
        <f t="shared" si="35"/>
        <v>0</v>
      </c>
      <c r="W39">
        <f t="shared" si="36"/>
        <v>0</v>
      </c>
      <c r="X39">
        <f t="shared" si="8"/>
        <v>8.0035658830909448E-3</v>
      </c>
      <c r="Y39">
        <f t="shared" si="21"/>
        <v>0</v>
      </c>
      <c r="Z39">
        <f t="shared" si="22"/>
        <v>0</v>
      </c>
      <c r="AA39">
        <f t="shared" si="9"/>
        <v>0</v>
      </c>
      <c r="AB39">
        <f t="shared" si="23"/>
        <v>3000</v>
      </c>
      <c r="AC39">
        <f t="shared" si="24"/>
        <v>5.8676238888888876E-4</v>
      </c>
      <c r="AF39" t="s">
        <v>69</v>
      </c>
      <c r="AG39">
        <v>75</v>
      </c>
      <c r="AH39">
        <f t="shared" si="39"/>
        <v>0.18693312000118675</v>
      </c>
      <c r="AI39" s="30">
        <v>2.75E-2</v>
      </c>
      <c r="AJ39">
        <f t="shared" si="40"/>
        <v>0.53065934474330589</v>
      </c>
      <c r="AK39">
        <f t="shared" si="41"/>
        <v>2.3714406097793117</v>
      </c>
      <c r="AL39">
        <v>4.7</v>
      </c>
      <c r="AM39">
        <v>105</v>
      </c>
    </row>
    <row r="40" spans="1:44" x14ac:dyDescent="0.2">
      <c r="A40">
        <f t="shared" si="10"/>
        <v>0.89999999999999991</v>
      </c>
      <c r="B40">
        <f t="shared" si="26"/>
        <v>21.481913520434848</v>
      </c>
      <c r="C40">
        <f t="shared" si="11"/>
        <v>3.2333123474150477E-16</v>
      </c>
      <c r="D40">
        <f t="shared" si="27"/>
        <v>-19.868151537985572</v>
      </c>
      <c r="E40">
        <f t="shared" si="12"/>
        <v>3.7962091724753293</v>
      </c>
      <c r="F40">
        <f t="shared" si="28"/>
        <v>-3.7962091724753293</v>
      </c>
      <c r="G40">
        <f t="shared" si="13"/>
        <v>4.6509198021680804E-16</v>
      </c>
      <c r="H40">
        <f t="shared" si="14"/>
        <v>1.1671045095954795</v>
      </c>
      <c r="I40">
        <f t="shared" si="29"/>
        <v>32.151624102277928</v>
      </c>
      <c r="J40">
        <f t="shared" si="30"/>
        <v>-22.40371928772251</v>
      </c>
      <c r="K40">
        <f t="shared" si="31"/>
        <v>1.2564097366841823E-16</v>
      </c>
      <c r="L40">
        <f t="shared" si="32"/>
        <v>7.8039219611156163</v>
      </c>
      <c r="M40">
        <f t="shared" si="15"/>
        <v>35.708056635391245</v>
      </c>
      <c r="N40">
        <f t="shared" si="16"/>
        <v>2.4237811946903222E-16</v>
      </c>
      <c r="O40">
        <f t="shared" si="7"/>
        <v>2.4237811946903222E-16</v>
      </c>
      <c r="P40">
        <f t="shared" si="17"/>
        <v>114.28798823558003</v>
      </c>
      <c r="Q40">
        <f t="shared" si="18"/>
        <v>3.4031901525239438E-16</v>
      </c>
      <c r="R40">
        <f t="shared" si="19"/>
        <v>-2.7777777777777772</v>
      </c>
      <c r="S40">
        <f t="shared" si="20"/>
        <v>0.99999999999999989</v>
      </c>
      <c r="T40">
        <f t="shared" si="33"/>
        <v>0.1</v>
      </c>
      <c r="U40">
        <f t="shared" si="34"/>
        <v>0</v>
      </c>
      <c r="V40">
        <f t="shared" si="35"/>
        <v>0</v>
      </c>
      <c r="W40">
        <f t="shared" si="36"/>
        <v>0</v>
      </c>
      <c r="X40">
        <f t="shared" si="8"/>
        <v>7.4545629959433049E-3</v>
      </c>
      <c r="Y40">
        <f t="shared" si="21"/>
        <v>0</v>
      </c>
      <c r="Z40">
        <f t="shared" si="22"/>
        <v>0</v>
      </c>
      <c r="AA40">
        <f t="shared" si="9"/>
        <v>0</v>
      </c>
      <c r="AB40">
        <f t="shared" si="23"/>
        <v>3000</v>
      </c>
      <c r="AC40">
        <f t="shared" si="24"/>
        <v>5.7253837499999995E-4</v>
      </c>
      <c r="AF40" t="s">
        <v>57</v>
      </c>
      <c r="AG40">
        <v>100</v>
      </c>
      <c r="AH40">
        <f t="shared" si="39"/>
        <v>0.40680208090393727</v>
      </c>
      <c r="AI40">
        <v>2.75E-2</v>
      </c>
      <c r="AJ40">
        <f t="shared" si="40"/>
        <v>0.5041638258704968</v>
      </c>
      <c r="AK40">
        <f t="shared" si="41"/>
        <v>2.5118864315095806</v>
      </c>
      <c r="AL40">
        <v>5.2</v>
      </c>
      <c r="AM40">
        <v>125</v>
      </c>
    </row>
    <row r="41" spans="1:44" x14ac:dyDescent="0.2">
      <c r="A41">
        <f t="shared" si="10"/>
        <v>0.99999999999999989</v>
      </c>
      <c r="B41">
        <f t="shared" si="26"/>
        <v>19.241541591662596</v>
      </c>
      <c r="C41">
        <f t="shared" si="11"/>
        <v>3.3589533210834658E-16</v>
      </c>
      <c r="D41">
        <f t="shared" si="27"/>
        <v>-19.087759341874012</v>
      </c>
      <c r="E41">
        <f t="shared" si="12"/>
        <v>3.7914835667383406</v>
      </c>
      <c r="F41">
        <f t="shared" si="28"/>
        <v>-3.7914835667383406</v>
      </c>
      <c r="G41">
        <f t="shared" si="13"/>
        <v>4.6451302336009019E-16</v>
      </c>
      <c r="H41">
        <f t="shared" si="14"/>
        <v>1.1673417881287662</v>
      </c>
      <c r="I41">
        <f t="shared" si="29"/>
        <v>29.914257547878886</v>
      </c>
      <c r="J41">
        <f t="shared" si="30"/>
        <v>-19.947087572810645</v>
      </c>
      <c r="K41">
        <f t="shared" si="31"/>
        <v>1.1138564444607954E-16</v>
      </c>
      <c r="L41">
        <f t="shared" si="32"/>
        <v>6.7254038241900069</v>
      </c>
      <c r="M41">
        <f t="shared" si="15"/>
        <v>37.432739918829398</v>
      </c>
      <c r="N41">
        <f t="shared" si="16"/>
        <v>2.770815091243277E-16</v>
      </c>
      <c r="O41">
        <f t="shared" si="7"/>
        <v>2.770815091243277E-16</v>
      </c>
      <c r="P41">
        <f t="shared" si="17"/>
        <v>112.44646633963453</v>
      </c>
      <c r="Q41">
        <f t="shared" si="18"/>
        <v>3.743509167776338E-16</v>
      </c>
      <c r="R41">
        <f t="shared" si="19"/>
        <v>-3.0555555555555549</v>
      </c>
      <c r="S41">
        <f t="shared" si="20"/>
        <v>1.0999999999999999</v>
      </c>
      <c r="T41">
        <f t="shared" si="33"/>
        <v>0.1</v>
      </c>
      <c r="U41">
        <f t="shared" si="34"/>
        <v>0</v>
      </c>
      <c r="V41">
        <f t="shared" si="35"/>
        <v>0</v>
      </c>
      <c r="W41">
        <f t="shared" si="36"/>
        <v>0</v>
      </c>
      <c r="X41">
        <f t="shared" si="8"/>
        <v>6.9253625820030413E-3</v>
      </c>
      <c r="Y41">
        <f t="shared" si="21"/>
        <v>0</v>
      </c>
      <c r="Z41">
        <f t="shared" si="22"/>
        <v>0</v>
      </c>
      <c r="AA41">
        <f t="shared" si="9"/>
        <v>0</v>
      </c>
      <c r="AB41">
        <f t="shared" si="23"/>
        <v>3000</v>
      </c>
      <c r="AC41">
        <f t="shared" si="24"/>
        <v>5.5848888888888882E-4</v>
      </c>
      <c r="AF41" t="s">
        <v>58</v>
      </c>
      <c r="AG41">
        <v>125</v>
      </c>
      <c r="AH41">
        <f t="shared" si="39"/>
        <v>0.74356893933229817</v>
      </c>
      <c r="AI41" s="30">
        <v>2.75E-2</v>
      </c>
      <c r="AJ41">
        <f t="shared" si="40"/>
        <v>0.48361230479445805</v>
      </c>
      <c r="AK41">
        <f t="shared" si="41"/>
        <v>2.6265278044037674</v>
      </c>
      <c r="AL41">
        <v>5.6</v>
      </c>
      <c r="AM41">
        <v>128</v>
      </c>
      <c r="AR41" t="s">
        <v>107</v>
      </c>
    </row>
    <row r="42" spans="1:44" x14ac:dyDescent="0.2">
      <c r="A42">
        <f t="shared" si="10"/>
        <v>1.0999999999999999</v>
      </c>
      <c r="B42">
        <f t="shared" si="26"/>
        <v>17.246832834381532</v>
      </c>
      <c r="C42">
        <f t="shared" si="11"/>
        <v>3.4703389655295452E-16</v>
      </c>
      <c r="D42">
        <f t="shared" si="27"/>
        <v>-18.415218959455011</v>
      </c>
      <c r="E42">
        <f t="shared" si="12"/>
        <v>3.7868497171478097</v>
      </c>
      <c r="F42">
        <f t="shared" si="28"/>
        <v>-3.7868497171478097</v>
      </c>
      <c r="G42">
        <f t="shared" si="13"/>
        <v>4.6394530799347838E-16</v>
      </c>
      <c r="H42">
        <f t="shared" si="14"/>
        <v>1.167570752082274</v>
      </c>
      <c r="I42">
        <f t="shared" si="29"/>
        <v>27.955967001754406</v>
      </c>
      <c r="J42">
        <f t="shared" si="30"/>
        <v>-17.922642024417236</v>
      </c>
      <c r="K42">
        <f t="shared" si="31"/>
        <v>9.9619330599125869E-17</v>
      </c>
      <c r="L42">
        <f t="shared" si="32"/>
        <v>5.8864689761530027</v>
      </c>
      <c r="M42">
        <f t="shared" si="15"/>
        <v>38.978196782023382</v>
      </c>
      <c r="N42">
        <f t="shared" si="16"/>
        <v>3.127810920856144E-16</v>
      </c>
      <c r="O42">
        <f t="shared" si="7"/>
        <v>3.127810920856144E-16</v>
      </c>
      <c r="P42">
        <f t="shared" si="17"/>
        <v>110.66380913345056</v>
      </c>
      <c r="Q42">
        <f t="shared" si="18"/>
        <v>4.0838281830287332E-16</v>
      </c>
      <c r="R42">
        <f t="shared" si="19"/>
        <v>-3.333333333333333</v>
      </c>
      <c r="S42">
        <f t="shared" si="20"/>
        <v>1.2</v>
      </c>
      <c r="T42">
        <f t="shared" si="33"/>
        <v>0.1</v>
      </c>
      <c r="U42">
        <f t="shared" si="34"/>
        <v>0</v>
      </c>
      <c r="V42">
        <f t="shared" si="35"/>
        <v>0</v>
      </c>
      <c r="W42">
        <f t="shared" si="36"/>
        <v>0</v>
      </c>
      <c r="X42">
        <f t="shared" si="8"/>
        <v>6.4156400100296527E-3</v>
      </c>
      <c r="Y42">
        <f t="shared" si="21"/>
        <v>0</v>
      </c>
      <c r="Z42">
        <f t="shared" si="22"/>
        <v>0</v>
      </c>
      <c r="AA42">
        <f t="shared" si="9"/>
        <v>0</v>
      </c>
      <c r="AB42">
        <f t="shared" si="23"/>
        <v>3000</v>
      </c>
      <c r="AC42">
        <f t="shared" si="24"/>
        <v>5.4461393055555557E-4</v>
      </c>
      <c r="AF42" t="s">
        <v>60</v>
      </c>
      <c r="AG42">
        <v>150</v>
      </c>
      <c r="AH42">
        <f t="shared" si="39"/>
        <v>1.2171391441307893</v>
      </c>
      <c r="AI42">
        <v>2.9499999999999998E-2</v>
      </c>
      <c r="AJ42">
        <f t="shared" si="40"/>
        <v>0.46682048941373488</v>
      </c>
      <c r="AK42">
        <f t="shared" si="41"/>
        <v>2.7240699274266613</v>
      </c>
      <c r="AL42">
        <v>5.9</v>
      </c>
      <c r="AM42">
        <v>130</v>
      </c>
      <c r="AR42" t="s">
        <v>108</v>
      </c>
    </row>
    <row r="43" spans="1:44" x14ac:dyDescent="0.2">
      <c r="A43">
        <f t="shared" si="10"/>
        <v>1.2</v>
      </c>
      <c r="B43">
        <f t="shared" si="26"/>
        <v>15.454568631939809</v>
      </c>
      <c r="C43">
        <f t="shared" si="11"/>
        <v>3.569958296128671E-16</v>
      </c>
      <c r="D43">
        <f t="shared" si="27"/>
        <v>-17.826572061839709</v>
      </c>
      <c r="E43">
        <f t="shared" si="12"/>
        <v>3.7822917745797522</v>
      </c>
      <c r="F43">
        <f t="shared" si="28"/>
        <v>-3.7822917745797522</v>
      </c>
      <c r="G43">
        <f t="shared" si="13"/>
        <v>4.6338689236399662E-16</v>
      </c>
      <c r="H43">
        <f t="shared" si="14"/>
        <v>1.1677924399268484</v>
      </c>
      <c r="I43">
        <f t="shared" si="29"/>
        <v>26.226770098048366</v>
      </c>
      <c r="J43">
        <f t="shared" si="30"/>
        <v>-16.235105980781618</v>
      </c>
      <c r="K43">
        <f t="shared" si="31"/>
        <v>8.9789609253866941E-17</v>
      </c>
      <c r="L43">
        <f t="shared" si="32"/>
        <v>5.2398815753698731</v>
      </c>
      <c r="M43">
        <f t="shared" si="15"/>
        <v>40.361302585409547</v>
      </c>
      <c r="N43">
        <f t="shared" si="16"/>
        <v>3.4937857113943979E-16</v>
      </c>
      <c r="O43">
        <f t="shared" si="7"/>
        <v>3.4937857113943979E-16</v>
      </c>
      <c r="P43">
        <f t="shared" si="17"/>
        <v>108.93355074302028</v>
      </c>
      <c r="Q43">
        <f t="shared" si="18"/>
        <v>4.4241471982811279E-16</v>
      </c>
      <c r="R43">
        <f t="shared" si="19"/>
        <v>-3.6111111111111112</v>
      </c>
      <c r="S43">
        <f t="shared" si="20"/>
        <v>1.3</v>
      </c>
      <c r="T43">
        <f t="shared" si="33"/>
        <v>0.1</v>
      </c>
      <c r="U43">
        <f t="shared" si="34"/>
        <v>0</v>
      </c>
      <c r="V43">
        <f t="shared" si="35"/>
        <v>0</v>
      </c>
      <c r="W43">
        <f t="shared" si="36"/>
        <v>0</v>
      </c>
      <c r="X43">
        <f t="shared" si="8"/>
        <v>5.9250706487826406E-3</v>
      </c>
      <c r="Y43">
        <f t="shared" si="21"/>
        <v>0</v>
      </c>
      <c r="Z43">
        <f t="shared" si="22"/>
        <v>0</v>
      </c>
      <c r="AA43">
        <f t="shared" si="9"/>
        <v>0</v>
      </c>
      <c r="AB43">
        <f t="shared" si="23"/>
        <v>3000</v>
      </c>
      <c r="AC43">
        <f t="shared" si="24"/>
        <v>5.309135E-4</v>
      </c>
      <c r="AF43" t="s">
        <v>61</v>
      </c>
      <c r="AG43">
        <v>175</v>
      </c>
      <c r="AH43">
        <f t="shared" si="39"/>
        <v>1.846250847107942</v>
      </c>
      <c r="AI43" s="30">
        <v>2.75E-2</v>
      </c>
      <c r="AJ43">
        <f t="shared" si="40"/>
        <v>0.45262321180164433</v>
      </c>
      <c r="AK43">
        <f t="shared" si="41"/>
        <v>2.8093613917206541</v>
      </c>
      <c r="AL43">
        <v>6.2</v>
      </c>
      <c r="AM43">
        <v>130</v>
      </c>
    </row>
    <row r="44" spans="1:44" x14ac:dyDescent="0.2">
      <c r="A44">
        <f t="shared" si="10"/>
        <v>1.3</v>
      </c>
      <c r="B44">
        <f t="shared" si="26"/>
        <v>13.831058033861646</v>
      </c>
      <c r="C44">
        <f t="shared" si="11"/>
        <v>3.6597479053825378E-16</v>
      </c>
      <c r="D44">
        <f t="shared" si="27"/>
        <v>-17.302583904302722</v>
      </c>
      <c r="E44">
        <f t="shared" si="12"/>
        <v>3.7777976774093096</v>
      </c>
      <c r="F44">
        <f t="shared" si="28"/>
        <v>-3.7777976774093096</v>
      </c>
      <c r="G44">
        <f t="shared" si="13"/>
        <v>4.6283629874353885E-16</v>
      </c>
      <c r="H44">
        <f t="shared" si="14"/>
        <v>1.1680076518091422</v>
      </c>
      <c r="I44">
        <f t="shared" si="29"/>
        <v>24.687065626068144</v>
      </c>
      <c r="J44">
        <f t="shared" si="30"/>
        <v>-14.814287530286919</v>
      </c>
      <c r="K44">
        <f t="shared" si="31"/>
        <v>8.1489351534175838E-17</v>
      </c>
      <c r="L44">
        <f t="shared" si="32"/>
        <v>4.7516218031525987</v>
      </c>
      <c r="M44">
        <f t="shared" si="15"/>
        <v>41.596265513492845</v>
      </c>
      <c r="N44">
        <f t="shared" si="16"/>
        <v>3.8679094370860694E-16</v>
      </c>
      <c r="O44">
        <f t="shared" si="7"/>
        <v>3.8679094370860694E-16</v>
      </c>
      <c r="P44">
        <f t="shared" si="17"/>
        <v>107.25080857062153</v>
      </c>
      <c r="Q44">
        <f t="shared" si="18"/>
        <v>4.7644662135335231E-16</v>
      </c>
      <c r="R44">
        <f t="shared" si="19"/>
        <v>-3.8888888888888893</v>
      </c>
      <c r="S44">
        <f t="shared" si="20"/>
        <v>1.4000000000000001</v>
      </c>
      <c r="T44">
        <f t="shared" si="33"/>
        <v>0.1</v>
      </c>
      <c r="U44">
        <f t="shared" si="34"/>
        <v>0</v>
      </c>
      <c r="V44">
        <f t="shared" si="35"/>
        <v>0</v>
      </c>
      <c r="W44">
        <f t="shared" si="36"/>
        <v>0</v>
      </c>
      <c r="X44">
        <f t="shared" si="8"/>
        <v>5.453329867021503E-3</v>
      </c>
      <c r="Y44">
        <f t="shared" si="21"/>
        <v>0</v>
      </c>
      <c r="Z44">
        <f t="shared" si="22"/>
        <v>0</v>
      </c>
      <c r="AA44">
        <f t="shared" si="9"/>
        <v>0</v>
      </c>
      <c r="AB44">
        <f t="shared" si="23"/>
        <v>3000</v>
      </c>
      <c r="AC44">
        <f t="shared" si="24"/>
        <v>5.1738759722222221E-4</v>
      </c>
      <c r="AF44" t="s">
        <v>62</v>
      </c>
      <c r="AG44">
        <v>200</v>
      </c>
      <c r="AH44">
        <f t="shared" si="39"/>
        <v>2.6487266492898556</v>
      </c>
      <c r="AI44" s="30">
        <v>2.75E-2</v>
      </c>
      <c r="AJ44">
        <f t="shared" si="40"/>
        <v>0.44032497054092584</v>
      </c>
      <c r="AK44">
        <f t="shared" si="41"/>
        <v>2.8853998118144268</v>
      </c>
      <c r="AL44">
        <v>6.5</v>
      </c>
      <c r="AM44">
        <v>132</v>
      </c>
    </row>
    <row r="45" spans="1:44" x14ac:dyDescent="0.2">
      <c r="A45">
        <f t="shared" si="10"/>
        <v>1.4000000000000001</v>
      </c>
      <c r="B45">
        <f t="shared" si="26"/>
        <v>12.349629280832954</v>
      </c>
      <c r="C45">
        <f t="shared" si="11"/>
        <v>3.7412372569167134E-16</v>
      </c>
      <c r="D45">
        <f t="shared" si="27"/>
        <v>-16.827421723987463</v>
      </c>
      <c r="E45">
        <f t="shared" si="12"/>
        <v>3.7733586295658665</v>
      </c>
      <c r="F45">
        <f t="shared" si="28"/>
        <v>-3.7733586295658665</v>
      </c>
      <c r="G45">
        <f t="shared" si="13"/>
        <v>4.622924494828729E-16</v>
      </c>
      <c r="H45">
        <f t="shared" si="14"/>
        <v>1.1682169916022929</v>
      </c>
      <c r="I45">
        <f t="shared" si="29"/>
        <v>23.304781934954715</v>
      </c>
      <c r="J45">
        <f t="shared" si="30"/>
        <v>-13.607488741867288</v>
      </c>
      <c r="K45">
        <f t="shared" si="31"/>
        <v>7.4412690937997753E-17</v>
      </c>
      <c r="L45">
        <f t="shared" si="32"/>
        <v>4.3970172027870937</v>
      </c>
      <c r="M45">
        <f t="shared" si="15"/>
        <v>42.695153554157471</v>
      </c>
      <c r="N45">
        <f t="shared" si="16"/>
        <v>4.2494744318715405E-16</v>
      </c>
      <c r="O45">
        <f t="shared" si="7"/>
        <v>4.2494744318715405E-16</v>
      </c>
      <c r="P45">
        <f t="shared" si="17"/>
        <v>105.61203657025065</v>
      </c>
      <c r="Q45">
        <f t="shared" si="18"/>
        <v>5.1047852287859174E-16</v>
      </c>
      <c r="R45">
        <f t="shared" si="19"/>
        <v>-4.166666666666667</v>
      </c>
      <c r="S45">
        <f t="shared" si="20"/>
        <v>1.5000000000000002</v>
      </c>
      <c r="T45">
        <f t="shared" si="33"/>
        <v>0.1</v>
      </c>
      <c r="U45">
        <f t="shared" si="34"/>
        <v>0</v>
      </c>
      <c r="V45">
        <f t="shared" si="35"/>
        <v>0</v>
      </c>
      <c r="W45">
        <f t="shared" si="36"/>
        <v>0</v>
      </c>
      <c r="X45">
        <f t="shared" si="8"/>
        <v>5.0000930335057448E-3</v>
      </c>
      <c r="Y45">
        <f t="shared" si="21"/>
        <v>0</v>
      </c>
      <c r="Z45">
        <f t="shared" si="22"/>
        <v>0</v>
      </c>
      <c r="AA45">
        <f t="shared" si="9"/>
        <v>0</v>
      </c>
      <c r="AB45">
        <f t="shared" si="23"/>
        <v>3000</v>
      </c>
      <c r="AC45">
        <f t="shared" si="24"/>
        <v>5.0403622222222231E-4</v>
      </c>
      <c r="AF45" t="s">
        <v>63</v>
      </c>
      <c r="AG45">
        <v>250</v>
      </c>
      <c r="AH45">
        <f t="shared" si="39"/>
        <v>4.8414473712063772</v>
      </c>
      <c r="AI45">
        <v>2.35E-2</v>
      </c>
      <c r="AJ45">
        <f t="shared" si="40"/>
        <v>0.41977344946488715</v>
      </c>
      <c r="AK45">
        <f t="shared" si="41"/>
        <v>3.0170881682725814</v>
      </c>
      <c r="AL45">
        <v>6.9</v>
      </c>
      <c r="AM45">
        <v>134</v>
      </c>
    </row>
    <row r="46" spans="1:44" x14ac:dyDescent="0.2">
      <c r="A46">
        <f t="shared" si="10"/>
        <v>1.5000000000000002</v>
      </c>
      <c r="B46">
        <f t="shared" si="26"/>
        <v>10.988880406646224</v>
      </c>
      <c r="C46">
        <f t="shared" si="11"/>
        <v>3.8156499478547112E-16</v>
      </c>
      <c r="D46">
        <f t="shared" si="27"/>
        <v>-16.387720003708754</v>
      </c>
      <c r="E46">
        <f t="shared" si="12"/>
        <v>3.7689687471806583</v>
      </c>
      <c r="F46">
        <f t="shared" si="28"/>
        <v>-3.7689687471806583</v>
      </c>
      <c r="G46">
        <f t="shared" si="13"/>
        <v>4.6175462372072608E-16</v>
      </c>
      <c r="H46">
        <f t="shared" si="14"/>
        <v>1.1684208973935792</v>
      </c>
      <c r="I46">
        <f t="shared" si="29"/>
        <v>22.053377940058635</v>
      </c>
      <c r="J46">
        <f t="shared" si="30"/>
        <v>-12.574498185038289</v>
      </c>
      <c r="K46">
        <f t="shared" si="31"/>
        <v>6.832596898063441E-17</v>
      </c>
      <c r="L46">
        <f t="shared" si="32"/>
        <v>4.1582376842743205</v>
      </c>
      <c r="M46">
        <f t="shared" si="15"/>
        <v>43.668296612971709</v>
      </c>
      <c r="N46">
        <f t="shared" si="16"/>
        <v>4.637872023555075E-16</v>
      </c>
      <c r="O46">
        <f t="shared" si="7"/>
        <v>4.637872023555075E-16</v>
      </c>
      <c r="P46">
        <f t="shared" si="17"/>
        <v>104.01484694672251</v>
      </c>
      <c r="Q46">
        <f t="shared" si="18"/>
        <v>5.4451042440383126E-16</v>
      </c>
      <c r="R46">
        <f t="shared" si="19"/>
        <v>-4.4444444444444455</v>
      </c>
      <c r="S46">
        <f t="shared" si="20"/>
        <v>1.6000000000000003</v>
      </c>
      <c r="T46">
        <f t="shared" si="33"/>
        <v>0.1</v>
      </c>
      <c r="U46">
        <f t="shared" si="34"/>
        <v>0</v>
      </c>
      <c r="V46">
        <f t="shared" si="35"/>
        <v>0</v>
      </c>
      <c r="W46">
        <f t="shared" si="36"/>
        <v>0</v>
      </c>
      <c r="X46">
        <f t="shared" si="8"/>
        <v>4.5650355169948587E-3</v>
      </c>
      <c r="Y46">
        <f t="shared" si="21"/>
        <v>0</v>
      </c>
      <c r="Z46">
        <f t="shared" si="22"/>
        <v>0</v>
      </c>
      <c r="AA46">
        <f t="shared" si="9"/>
        <v>0</v>
      </c>
      <c r="AB46">
        <f t="shared" si="23"/>
        <v>3000</v>
      </c>
      <c r="AC46">
        <f t="shared" si="24"/>
        <v>4.9085937499999998E-4</v>
      </c>
      <c r="AF46" t="s">
        <v>65</v>
      </c>
      <c r="AG46">
        <v>300</v>
      </c>
      <c r="AH46">
        <f t="shared" si="39"/>
        <v>7.924907561410329</v>
      </c>
      <c r="AI46">
        <v>2.6499999999999999E-2</v>
      </c>
      <c r="AJ46">
        <f t="shared" si="40"/>
        <v>0.40298163408416388</v>
      </c>
      <c r="AK46">
        <f t="shared" si="41"/>
        <v>3.1291346445318982</v>
      </c>
      <c r="AL46">
        <v>7.3</v>
      </c>
      <c r="AM46">
        <v>136</v>
      </c>
    </row>
    <row r="47" spans="1:44" x14ac:dyDescent="0.2">
      <c r="A47">
        <f t="shared" si="10"/>
        <v>1.6000000000000003</v>
      </c>
      <c r="B47">
        <f t="shared" si="26"/>
        <v>9.7314305881423948</v>
      </c>
      <c r="C47">
        <f t="shared" si="11"/>
        <v>3.8839759168353458E-16</v>
      </c>
      <c r="D47">
        <f t="shared" si="27"/>
        <v>-15.971896235281323</v>
      </c>
      <c r="E47">
        <f t="shared" si="12"/>
        <v>3.7646248339671393</v>
      </c>
      <c r="F47">
        <f t="shared" si="28"/>
        <v>-3.7646248339671393</v>
      </c>
      <c r="G47">
        <f t="shared" si="13"/>
        <v>4.6122242986454606E-16</v>
      </c>
      <c r="H47">
        <f t="shared" si="14"/>
        <v>1.1686196635048161</v>
      </c>
      <c r="I47">
        <f t="shared" si="29"/>
        <v>20.910403661987157</v>
      </c>
      <c r="J47">
        <f t="shared" si="30"/>
        <v>-11.684212925050325</v>
      </c>
      <c r="K47">
        <f t="shared" si="31"/>
        <v>6.3048119537602687E-17</v>
      </c>
      <c r="L47">
        <f t="shared" si="32"/>
        <v>4.0226726490107083</v>
      </c>
      <c r="M47">
        <f t="shared" si="15"/>
        <v>44.524597542535446</v>
      </c>
      <c r="N47">
        <f t="shared" si="16"/>
        <v>5.0325744271923695E-16</v>
      </c>
      <c r="O47">
        <f t="shared" si="7"/>
        <v>5.0325744271923695E-16</v>
      </c>
      <c r="P47">
        <f t="shared" si="17"/>
        <v>102.45788404968449</v>
      </c>
      <c r="Q47">
        <f t="shared" si="18"/>
        <v>5.7854232592907068E-16</v>
      </c>
      <c r="R47">
        <f t="shared" si="19"/>
        <v>-4.7222222222222232</v>
      </c>
      <c r="S47">
        <f t="shared" si="20"/>
        <v>1.7000000000000004</v>
      </c>
      <c r="T47">
        <f t="shared" si="33"/>
        <v>0.1</v>
      </c>
      <c r="U47">
        <f t="shared" si="34"/>
        <v>0</v>
      </c>
      <c r="V47">
        <f t="shared" si="35"/>
        <v>0</v>
      </c>
      <c r="W47">
        <f t="shared" si="36"/>
        <v>0</v>
      </c>
      <c r="X47">
        <f t="shared" si="8"/>
        <v>4.1478326862483495E-3</v>
      </c>
      <c r="Y47">
        <f t="shared" si="21"/>
        <v>0</v>
      </c>
      <c r="Z47">
        <f t="shared" si="22"/>
        <v>0</v>
      </c>
      <c r="AA47">
        <f t="shared" si="9"/>
        <v>0</v>
      </c>
      <c r="AB47">
        <f t="shared" si="23"/>
        <v>3000</v>
      </c>
      <c r="AC47">
        <f t="shared" si="24"/>
        <v>4.7785705555555542E-4</v>
      </c>
    </row>
    <row r="48" spans="1:44" x14ac:dyDescent="0.2">
      <c r="A48">
        <f t="shared" si="10"/>
        <v>1.7000000000000004</v>
      </c>
      <c r="B48">
        <f t="shared" si="26"/>
        <v>8.5630092956373627</v>
      </c>
      <c r="C48">
        <f t="shared" si="11"/>
        <v>3.9470240363729485E-16</v>
      </c>
      <c r="D48">
        <f t="shared" si="27"/>
        <v>-15.569628970380252</v>
      </c>
      <c r="E48">
        <f t="shared" si="12"/>
        <v>3.7603262607076777</v>
      </c>
      <c r="F48">
        <f t="shared" si="28"/>
        <v>-3.7603262607076777</v>
      </c>
      <c r="G48">
        <f t="shared" si="13"/>
        <v>4.60695790825832E-16</v>
      </c>
      <c r="H48">
        <f t="shared" si="14"/>
        <v>1.1688134560505294</v>
      </c>
      <c r="I48">
        <f t="shared" si="29"/>
        <v>19.856433353187626</v>
      </c>
      <c r="J48">
        <f t="shared" si="30"/>
        <v>-10.912320729166311</v>
      </c>
      <c r="K48">
        <f t="shared" si="31"/>
        <v>5.843718234504994E-17</v>
      </c>
      <c r="L48">
        <f t="shared" si="32"/>
        <v>3.9819154160482348</v>
      </c>
      <c r="M48">
        <f t="shared" si="15"/>
        <v>45.271775264807516</v>
      </c>
      <c r="N48">
        <f t="shared" si="16"/>
        <v>5.4331205490641691E-16</v>
      </c>
      <c r="O48">
        <f t="shared" si="7"/>
        <v>5.4331205490641691E-16</v>
      </c>
      <c r="P48">
        <f t="shared" si="17"/>
        <v>100.94074030680696</v>
      </c>
      <c r="Q48">
        <f t="shared" si="18"/>
        <v>6.125742274543101E-16</v>
      </c>
      <c r="R48">
        <f t="shared" si="19"/>
        <v>-5.0000000000000009</v>
      </c>
      <c r="S48">
        <f t="shared" si="20"/>
        <v>1.8000000000000005</v>
      </c>
      <c r="T48">
        <f t="shared" si="33"/>
        <v>0.1</v>
      </c>
      <c r="U48">
        <f t="shared" si="34"/>
        <v>0</v>
      </c>
      <c r="V48">
        <f t="shared" si="35"/>
        <v>0</v>
      </c>
      <c r="W48">
        <f t="shared" si="36"/>
        <v>0</v>
      </c>
      <c r="X48">
        <f t="shared" si="8"/>
        <v>3.7481599100257184E-3</v>
      </c>
      <c r="Y48">
        <f t="shared" si="21"/>
        <v>0</v>
      </c>
      <c r="Z48">
        <f t="shared" si="22"/>
        <v>0</v>
      </c>
      <c r="AA48">
        <f t="shared" si="9"/>
        <v>0</v>
      </c>
      <c r="AB48">
        <f t="shared" si="23"/>
        <v>3000</v>
      </c>
      <c r="AC48">
        <f t="shared" si="24"/>
        <v>4.6502926388888887E-4</v>
      </c>
    </row>
    <row r="49" spans="1:40" x14ac:dyDescent="0.2">
      <c r="A49">
        <f t="shared" si="10"/>
        <v>1.8000000000000005</v>
      </c>
      <c r="B49">
        <f t="shared" si="26"/>
        <v>7.471777222720732</v>
      </c>
      <c r="C49">
        <f t="shared" si="11"/>
        <v>4.0054612187179982E-16</v>
      </c>
      <c r="D49">
        <f t="shared" si="27"/>
        <v>-15.171437428775429</v>
      </c>
      <c r="E49">
        <f t="shared" si="12"/>
        <v>3.7560749353004694</v>
      </c>
      <c r="F49">
        <f t="shared" si="28"/>
        <v>-3.7560749353004694</v>
      </c>
      <c r="G49">
        <f t="shared" si="13"/>
        <v>4.6017494035043651E-16</v>
      </c>
      <c r="H49">
        <f t="shared" si="14"/>
        <v>1.1690023232875899</v>
      </c>
      <c r="I49">
        <f t="shared" si="29"/>
        <v>18.874246415092426</v>
      </c>
      <c r="J49">
        <f t="shared" si="30"/>
        <v>-10.239695085705581</v>
      </c>
      <c r="K49">
        <f t="shared" si="31"/>
        <v>5.4380919070610122E-17</v>
      </c>
      <c r="L49">
        <f t="shared" si="32"/>
        <v>4.0312075930558464</v>
      </c>
      <c r="M49">
        <f t="shared" si="15"/>
        <v>45.916556036222531</v>
      </c>
      <c r="N49">
        <f t="shared" si="16"/>
        <v>5.8391047628430299E-16</v>
      </c>
      <c r="O49">
        <f t="shared" si="7"/>
        <v>5.8391047628430299E-16</v>
      </c>
      <c r="P49">
        <f t="shared" si="17"/>
        <v>99.46390863985998</v>
      </c>
      <c r="Q49">
        <f t="shared" si="18"/>
        <v>6.4660612897954963E-16</v>
      </c>
      <c r="R49">
        <f t="shared" si="19"/>
        <v>-5.2777777777777795</v>
      </c>
      <c r="S49">
        <f t="shared" si="20"/>
        <v>1.9000000000000006</v>
      </c>
      <c r="T49">
        <f t="shared" si="33"/>
        <v>0.1</v>
      </c>
      <c r="U49">
        <f t="shared" si="34"/>
        <v>0</v>
      </c>
      <c r="V49">
        <f t="shared" si="35"/>
        <v>0</v>
      </c>
      <c r="W49">
        <f t="shared" si="36"/>
        <v>0</v>
      </c>
      <c r="X49">
        <f t="shared" si="8"/>
        <v>3.3656925570864612E-3</v>
      </c>
      <c r="Y49">
        <f t="shared" si="21"/>
        <v>0</v>
      </c>
      <c r="Z49">
        <f t="shared" si="22"/>
        <v>0</v>
      </c>
      <c r="AA49">
        <f t="shared" si="9"/>
        <v>0</v>
      </c>
      <c r="AB49">
        <f t="shared" si="23"/>
        <v>3000</v>
      </c>
      <c r="AC49">
        <f t="shared" si="24"/>
        <v>4.5237599999999994E-4</v>
      </c>
    </row>
    <row r="50" spans="1:40" x14ac:dyDescent="0.2">
      <c r="A50">
        <f t="shared" si="10"/>
        <v>1.9000000000000006</v>
      </c>
      <c r="B50">
        <f t="shared" si="26"/>
        <v>6.4478077141501737</v>
      </c>
      <c r="C50">
        <f t="shared" si="11"/>
        <v>4.0598421377886084E-16</v>
      </c>
      <c r="D50">
        <f t="shared" si="27"/>
        <v>-14.768316669469844</v>
      </c>
      <c r="E50">
        <f t="shared" si="12"/>
        <v>3.7518753590580816</v>
      </c>
      <c r="F50">
        <f t="shared" si="28"/>
        <v>-3.7518753590580816</v>
      </c>
      <c r="G50">
        <f t="shared" si="13"/>
        <v>4.5966042991597328E-16</v>
      </c>
      <c r="H50">
        <f t="shared" si="14"/>
        <v>1.1691862014403254</v>
      </c>
      <c r="I50">
        <f t="shared" si="29"/>
        <v>17.948167372844278</v>
      </c>
      <c r="J50">
        <f t="shared" si="30"/>
        <v>-9.6512899145669859</v>
      </c>
      <c r="K50">
        <f t="shared" si="31"/>
        <v>5.079027649564828E-17</v>
      </c>
      <c r="L50">
        <f t="shared" si="32"/>
        <v>4.1692877013092016</v>
      </c>
      <c r="M50">
        <f t="shared" si="15"/>
        <v>46.46482390849188</v>
      </c>
      <c r="N50">
        <f t="shared" si="16"/>
        <v>6.2501680042714553E-16</v>
      </c>
      <c r="O50">
        <f t="shared" si="7"/>
        <v>6.2501680042714553E-16</v>
      </c>
      <c r="P50">
        <f t="shared" si="17"/>
        <v>98.028769849926093</v>
      </c>
      <c r="Q50">
        <f t="shared" si="18"/>
        <v>6.8063803050478895E-16</v>
      </c>
      <c r="R50">
        <f t="shared" si="19"/>
        <v>-5.5555555555555562</v>
      </c>
      <c r="S50">
        <f t="shared" si="20"/>
        <v>2.0000000000000004</v>
      </c>
      <c r="T50">
        <f t="shared" si="33"/>
        <v>0.1</v>
      </c>
      <c r="U50">
        <f t="shared" si="34"/>
        <v>0</v>
      </c>
      <c r="V50">
        <f t="shared" si="35"/>
        <v>0</v>
      </c>
      <c r="W50">
        <f t="shared" si="36"/>
        <v>0</v>
      </c>
      <c r="X50">
        <f t="shared" si="8"/>
        <v>3.00010599619008E-3</v>
      </c>
      <c r="Y50">
        <f t="shared" si="21"/>
        <v>0</v>
      </c>
      <c r="Z50">
        <f t="shared" si="22"/>
        <v>0</v>
      </c>
      <c r="AA50">
        <f t="shared" si="9"/>
        <v>0</v>
      </c>
      <c r="AB50">
        <f t="shared" si="23"/>
        <v>3000</v>
      </c>
      <c r="AC50">
        <f t="shared" si="24"/>
        <v>4.3989726388888879E-4</v>
      </c>
      <c r="AF50" s="31"/>
      <c r="AG50" s="33" t="s">
        <v>127</v>
      </c>
      <c r="AN50" s="5">
        <f>190*0.305</f>
        <v>57.949999999999996</v>
      </c>
    </row>
    <row r="51" spans="1:40" x14ac:dyDescent="0.2">
      <c r="A51">
        <f t="shared" si="10"/>
        <v>2.0000000000000004</v>
      </c>
      <c r="B51">
        <f t="shared" si="26"/>
        <v>5.4826787226934748</v>
      </c>
      <c r="C51">
        <f t="shared" si="11"/>
        <v>4.1106324142842567E-16</v>
      </c>
      <c r="D51">
        <f t="shared" si="27"/>
        <v>-14.351387899338924</v>
      </c>
      <c r="E51">
        <f t="shared" si="12"/>
        <v>3.7477347742529461</v>
      </c>
      <c r="F51">
        <f t="shared" si="28"/>
        <v>-3.7477347742529461</v>
      </c>
      <c r="G51">
        <f t="shared" si="13"/>
        <v>4.5915314680833031E-16</v>
      </c>
      <c r="H51">
        <f t="shared" si="14"/>
        <v>1.1693649161836535</v>
      </c>
      <c r="I51">
        <f t="shared" si="29"/>
        <v>17.063495185978233</v>
      </c>
      <c r="J51">
        <f t="shared" si="30"/>
        <v>-9.1354085060710943</v>
      </c>
      <c r="K51">
        <f t="shared" si="31"/>
        <v>4.7594935027457856E-17</v>
      </c>
      <c r="L51">
        <f t="shared" si="32"/>
        <v>4.3986747468484086</v>
      </c>
      <c r="M51">
        <f t="shared" si="15"/>
        <v>46.921737695700514</v>
      </c>
      <c r="N51">
        <f t="shared" si="16"/>
        <v>6.665990739202627E-16</v>
      </c>
      <c r="O51">
        <f t="shared" si="7"/>
        <v>6.665990739202627E-16</v>
      </c>
      <c r="P51">
        <f t="shared" si="17"/>
        <v>96.637617807460686</v>
      </c>
      <c r="Q51">
        <f t="shared" si="18"/>
        <v>7.1466993203002857E-16</v>
      </c>
      <c r="R51">
        <f t="shared" si="19"/>
        <v>-5.8333333333333348</v>
      </c>
      <c r="S51">
        <f t="shared" si="20"/>
        <v>2.1000000000000005</v>
      </c>
      <c r="T51">
        <f t="shared" si="33"/>
        <v>0.1</v>
      </c>
      <c r="U51">
        <f t="shared" si="34"/>
        <v>0</v>
      </c>
      <c r="V51">
        <f t="shared" si="35"/>
        <v>0</v>
      </c>
      <c r="W51">
        <f t="shared" si="36"/>
        <v>0</v>
      </c>
      <c r="X51">
        <f t="shared" si="8"/>
        <v>2.6510755960960758E-3</v>
      </c>
      <c r="Y51">
        <f t="shared" si="21"/>
        <v>0</v>
      </c>
      <c r="Z51">
        <f t="shared" si="22"/>
        <v>0</v>
      </c>
      <c r="AA51">
        <f t="shared" si="9"/>
        <v>0</v>
      </c>
      <c r="AB51">
        <f t="shared" si="23"/>
        <v>3000</v>
      </c>
      <c r="AC51">
        <f t="shared" si="24"/>
        <v>4.2759305555555547E-4</v>
      </c>
    </row>
    <row r="52" spans="1:40" x14ac:dyDescent="0.2">
      <c r="A52">
        <f t="shared" si="10"/>
        <v>2.1000000000000005</v>
      </c>
      <c r="B52">
        <f t="shared" si="26"/>
        <v>4.5691378720863653</v>
      </c>
      <c r="C52">
        <f t="shared" si="11"/>
        <v>4.1582273493117146E-16</v>
      </c>
      <c r="D52">
        <f t="shared" si="27"/>
        <v>-13.911520424654084</v>
      </c>
      <c r="E52">
        <f t="shared" si="12"/>
        <v>3.7436634194517544</v>
      </c>
      <c r="F52">
        <f t="shared" si="28"/>
        <v>-3.7436634194517544</v>
      </c>
      <c r="G52">
        <f t="shared" si="13"/>
        <v>4.5865434540392378E-16</v>
      </c>
      <c r="H52">
        <f t="shared" si="14"/>
        <v>1.1695381794261763</v>
      </c>
      <c r="I52">
        <f t="shared" si="29"/>
        <v>16.205957726656131</v>
      </c>
      <c r="J52">
        <f t="shared" si="30"/>
        <v>-8.6832879840448278</v>
      </c>
      <c r="K52">
        <f t="shared" si="31"/>
        <v>4.4740538780101455E-17</v>
      </c>
      <c r="L52">
        <f t="shared" si="32"/>
        <v>4.7265320199169256</v>
      </c>
      <c r="M52">
        <f t="shared" si="15"/>
        <v>47.291818603068705</v>
      </c>
      <c r="N52">
        <f t="shared" si="16"/>
        <v>7.0862875280118085E-16</v>
      </c>
      <c r="O52">
        <f t="shared" si="7"/>
        <v>7.0862875280118085E-16</v>
      </c>
      <c r="P52">
        <f t="shared" si="17"/>
        <v>95.293731085194452</v>
      </c>
      <c r="Q52">
        <f t="shared" si="18"/>
        <v>7.4870183355526799E-16</v>
      </c>
      <c r="R52">
        <f t="shared" si="19"/>
        <v>-6.1111111111111125</v>
      </c>
      <c r="S52">
        <f t="shared" si="20"/>
        <v>2.2000000000000006</v>
      </c>
      <c r="T52">
        <f t="shared" si="33"/>
        <v>0.1</v>
      </c>
      <c r="U52">
        <f t="shared" si="34"/>
        <v>0</v>
      </c>
      <c r="V52">
        <f t="shared" si="35"/>
        <v>0</v>
      </c>
      <c r="W52">
        <f t="shared" si="36"/>
        <v>0</v>
      </c>
      <c r="X52">
        <f t="shared" si="8"/>
        <v>2.3182767255639477E-3</v>
      </c>
      <c r="Y52">
        <f t="shared" si="21"/>
        <v>0</v>
      </c>
      <c r="Z52">
        <f t="shared" si="22"/>
        <v>0</v>
      </c>
      <c r="AA52">
        <f t="shared" si="9"/>
        <v>0</v>
      </c>
      <c r="AB52">
        <f t="shared" si="23"/>
        <v>3000</v>
      </c>
      <c r="AC52">
        <f t="shared" si="24"/>
        <v>4.1546337499999989E-4</v>
      </c>
    </row>
    <row r="53" spans="1:40" x14ac:dyDescent="0.2">
      <c r="A53">
        <f t="shared" si="10"/>
        <v>2.2000000000000006</v>
      </c>
      <c r="B53">
        <f t="shared" si="26"/>
        <v>3.7008090736818824</v>
      </c>
      <c r="C53">
        <f t="shared" si="11"/>
        <v>4.2029678880918161E-16</v>
      </c>
      <c r="D53">
        <f t="shared" si="27"/>
        <v>-13.438867222662392</v>
      </c>
      <c r="E53">
        <f t="shared" si="12"/>
        <v>3.7396749263335733</v>
      </c>
      <c r="F53">
        <f t="shared" si="28"/>
        <v>-3.7396749263335733</v>
      </c>
      <c r="G53">
        <f t="shared" si="13"/>
        <v>4.581656957858085E-16</v>
      </c>
      <c r="H53">
        <f t="shared" si="14"/>
        <v>1.1697055803128771</v>
      </c>
      <c r="I53">
        <f t="shared" si="29"/>
        <v>15.361118266025933</v>
      </c>
      <c r="J53">
        <f t="shared" si="30"/>
        <v>-8.2890090485302874</v>
      </c>
      <c r="K53">
        <f t="shared" si="31"/>
        <v>4.2187539491592212E-17</v>
      </c>
      <c r="L53">
        <f t="shared" si="32"/>
        <v>5.166457772157603</v>
      </c>
      <c r="M53">
        <f t="shared" si="15"/>
        <v>47.579009419951589</v>
      </c>
      <c r="N53">
        <f t="shared" si="16"/>
        <v>7.5108030707701496E-16</v>
      </c>
      <c r="O53">
        <f t="shared" si="7"/>
        <v>7.5108030707701496E-16</v>
      </c>
      <c r="P53">
        <f t="shared" si="17"/>
        <v>94.001508940649785</v>
      </c>
      <c r="Q53">
        <f t="shared" si="18"/>
        <v>7.8273373508050751E-16</v>
      </c>
      <c r="R53">
        <f t="shared" si="19"/>
        <v>-6.3888888888888911</v>
      </c>
      <c r="S53">
        <f t="shared" si="20"/>
        <v>2.3000000000000007</v>
      </c>
      <c r="T53">
        <f t="shared" si="33"/>
        <v>0.1</v>
      </c>
      <c r="U53">
        <f t="shared" si="34"/>
        <v>0</v>
      </c>
      <c r="V53">
        <f t="shared" si="35"/>
        <v>0</v>
      </c>
      <c r="W53">
        <f t="shared" si="36"/>
        <v>0</v>
      </c>
      <c r="X53">
        <f t="shared" si="8"/>
        <v>2.0013847533531942E-3</v>
      </c>
      <c r="Y53">
        <f t="shared" si="21"/>
        <v>0</v>
      </c>
      <c r="Z53">
        <f t="shared" si="22"/>
        <v>0</v>
      </c>
      <c r="AA53">
        <f t="shared" si="9"/>
        <v>0</v>
      </c>
      <c r="AB53">
        <f t="shared" si="23"/>
        <v>3000</v>
      </c>
      <c r="AC53">
        <f t="shared" si="24"/>
        <v>4.0350822222222203E-4</v>
      </c>
    </row>
    <row r="54" spans="1:40" x14ac:dyDescent="0.2">
      <c r="A54">
        <f t="shared" si="10"/>
        <v>2.3000000000000007</v>
      </c>
      <c r="B54">
        <f t="shared" si="26"/>
        <v>2.8719081688288535</v>
      </c>
      <c r="C54">
        <f t="shared" si="11"/>
        <v>4.2451554275834081E-16</v>
      </c>
      <c r="D54">
        <f t="shared" si="27"/>
        <v>-12.922221445446631</v>
      </c>
      <c r="E54">
        <f t="shared" si="12"/>
        <v>3.7357869208228753</v>
      </c>
      <c r="F54">
        <f t="shared" si="28"/>
        <v>-3.7357869208228753</v>
      </c>
      <c r="G54">
        <f t="shared" si="13"/>
        <v>4.5768935739139768E-16</v>
      </c>
      <c r="H54">
        <f t="shared" si="14"/>
        <v>1.1698665682121294</v>
      </c>
      <c r="I54">
        <f t="shared" si="29"/>
        <v>14.513629507568684</v>
      </c>
      <c r="J54">
        <f t="shared" si="30"/>
        <v>-7.949845027343458</v>
      </c>
      <c r="K54">
        <f t="shared" si="31"/>
        <v>3.9912054312500225E-17</v>
      </c>
      <c r="L54">
        <f t="shared" si="32"/>
        <v>5.7419731133930778</v>
      </c>
      <c r="M54">
        <f t="shared" si="15"/>
        <v>47.786701786561039</v>
      </c>
      <c r="N54">
        <f t="shared" si="16"/>
        <v>7.9393098189597402E-16</v>
      </c>
      <c r="O54">
        <f t="shared" si="7"/>
        <v>7.9393098189597402E-16</v>
      </c>
      <c r="P54">
        <f t="shared" si="17"/>
        <v>92.766706527239052</v>
      </c>
      <c r="Q54">
        <f t="shared" si="18"/>
        <v>8.1676563660574694E-16</v>
      </c>
      <c r="R54">
        <f t="shared" si="19"/>
        <v>-6.6666666666666687</v>
      </c>
      <c r="S54">
        <f t="shared" si="20"/>
        <v>2.4000000000000008</v>
      </c>
      <c r="T54">
        <f t="shared" si="33"/>
        <v>0.1</v>
      </c>
      <c r="U54">
        <f t="shared" si="34"/>
        <v>0</v>
      </c>
      <c r="V54">
        <f t="shared" si="35"/>
        <v>0</v>
      </c>
      <c r="W54">
        <f t="shared" si="36"/>
        <v>0</v>
      </c>
      <c r="X54">
        <f t="shared" si="8"/>
        <v>1.700075048223318E-3</v>
      </c>
      <c r="Y54">
        <f t="shared" si="21"/>
        <v>0</v>
      </c>
      <c r="Z54">
        <f t="shared" si="22"/>
        <v>0</v>
      </c>
      <c r="AA54">
        <f t="shared" si="9"/>
        <v>0</v>
      </c>
      <c r="AB54">
        <f t="shared" si="23"/>
        <v>3000</v>
      </c>
      <c r="AC54">
        <f t="shared" si="24"/>
        <v>3.9172759722222217E-4</v>
      </c>
    </row>
    <row r="55" spans="1:40" x14ac:dyDescent="0.2">
      <c r="A55">
        <f t="shared" si="10"/>
        <v>2.4000000000000008</v>
      </c>
      <c r="B55">
        <f t="shared" si="26"/>
        <v>2.0769236660945074</v>
      </c>
      <c r="C55">
        <f t="shared" si="11"/>
        <v>4.2850674818959083E-16</v>
      </c>
      <c r="D55">
        <f t="shared" si="27"/>
        <v>-12.348024134107323</v>
      </c>
      <c r="E55">
        <f t="shared" si="12"/>
        <v>3.7320219462780577</v>
      </c>
      <c r="F55">
        <f t="shared" si="28"/>
        <v>-3.7320219462780577</v>
      </c>
      <c r="G55">
        <f t="shared" si="13"/>
        <v>4.5722809211676229E-16</v>
      </c>
      <c r="H55">
        <f t="shared" si="14"/>
        <v>1.1700204233359599</v>
      </c>
      <c r="I55">
        <f t="shared" si="29"/>
        <v>13.646155104790484</v>
      </c>
      <c r="J55">
        <f t="shared" si="30"/>
        <v>-7.6673846967822481</v>
      </c>
      <c r="K55">
        <f t="shared" si="31"/>
        <v>3.7910080003016259E-17</v>
      </c>
      <c r="L55">
        <f t="shared" si="32"/>
        <v>6.4934916022794589</v>
      </c>
      <c r="M55">
        <f t="shared" si="15"/>
        <v>47.917720306202668</v>
      </c>
      <c r="N55">
        <f t="shared" si="16"/>
        <v>8.3716075751496325E-16</v>
      </c>
      <c r="O55">
        <f t="shared" si="7"/>
        <v>8.3716075751496325E-16</v>
      </c>
      <c r="P55">
        <f t="shared" si="17"/>
        <v>91.596839029851111</v>
      </c>
      <c r="Q55">
        <f t="shared" si="18"/>
        <v>8.5079753813098636E-16</v>
      </c>
      <c r="R55">
        <f t="shared" si="19"/>
        <v>-6.9444444444444464</v>
      </c>
      <c r="S55">
        <f t="shared" si="20"/>
        <v>2.5000000000000009</v>
      </c>
      <c r="T55">
        <f t="shared" si="33"/>
        <v>0.1</v>
      </c>
      <c r="U55">
        <f t="shared" si="34"/>
        <v>0</v>
      </c>
      <c r="V55">
        <f t="shared" si="35"/>
        <v>0</v>
      </c>
      <c r="W55">
        <f t="shared" si="36"/>
        <v>0</v>
      </c>
      <c r="X55">
        <f t="shared" si="8"/>
        <v>1.4140229789338166E-3</v>
      </c>
      <c r="Y55">
        <f t="shared" si="21"/>
        <v>0</v>
      </c>
      <c r="Z55">
        <f t="shared" si="22"/>
        <v>0</v>
      </c>
      <c r="AA55">
        <f t="shared" si="9"/>
        <v>0</v>
      </c>
      <c r="AB55">
        <f t="shared" si="23"/>
        <v>3000</v>
      </c>
      <c r="AC55">
        <f t="shared" si="24"/>
        <v>3.8012149999999987E-4</v>
      </c>
    </row>
    <row r="56" spans="1:40" x14ac:dyDescent="0.2">
      <c r="A56">
        <f t="shared" si="10"/>
        <v>2.5000000000000009</v>
      </c>
      <c r="B56">
        <f t="shared" si="26"/>
        <v>1.3101851964162825</v>
      </c>
      <c r="C56">
        <f t="shared" si="11"/>
        <v>4.3229775618989245E-16</v>
      </c>
      <c r="D56">
        <f t="shared" si="27"/>
        <v>-11.698674973879378</v>
      </c>
      <c r="E56">
        <f t="shared" si="12"/>
        <v>3.7284089404206568</v>
      </c>
      <c r="F56">
        <f t="shared" si="28"/>
        <v>-3.7284089404206568</v>
      </c>
      <c r="G56">
        <f t="shared" si="13"/>
        <v>4.567854452623853E-16</v>
      </c>
      <c r="H56">
        <f t="shared" si="14"/>
        <v>1.1701662063014597</v>
      </c>
      <c r="I56">
        <f t="shared" si="29"/>
        <v>12.737598950361063</v>
      </c>
      <c r="J56">
        <f t="shared" si="30"/>
        <v>-7.4503433252831401</v>
      </c>
      <c r="K56">
        <f t="shared" si="31"/>
        <v>3.6208848317238499E-17</v>
      </c>
      <c r="L56">
        <f t="shared" si="32"/>
        <v>7.4933063607132908</v>
      </c>
      <c r="M56">
        <f t="shared" si="15"/>
        <v>47.974235392591467</v>
      </c>
      <c r="N56">
        <f t="shared" si="16"/>
        <v>8.8075262161712491E-16</v>
      </c>
      <c r="O56">
        <f t="shared" si="7"/>
        <v>8.8075262161712491E-16</v>
      </c>
      <c r="P56">
        <f t="shared" si="17"/>
        <v>90.501904596070304</v>
      </c>
      <c r="Q56">
        <f t="shared" si="18"/>
        <v>8.8482943965622588E-16</v>
      </c>
      <c r="R56">
        <f t="shared" si="19"/>
        <v>-7.222222222222225</v>
      </c>
      <c r="S56">
        <f t="shared" si="20"/>
        <v>2.600000000000001</v>
      </c>
      <c r="T56">
        <f t="shared" si="33"/>
        <v>0.1</v>
      </c>
      <c r="U56">
        <f t="shared" si="34"/>
        <v>0</v>
      </c>
      <c r="V56">
        <f t="shared" si="35"/>
        <v>0</v>
      </c>
      <c r="W56">
        <f t="shared" si="36"/>
        <v>0</v>
      </c>
      <c r="X56">
        <f t="shared" si="8"/>
        <v>1.1429039142441921E-3</v>
      </c>
      <c r="Y56">
        <f t="shared" si="21"/>
        <v>0</v>
      </c>
      <c r="Z56">
        <f t="shared" si="22"/>
        <v>0</v>
      </c>
      <c r="AA56">
        <f t="shared" si="9"/>
        <v>0</v>
      </c>
      <c r="AB56">
        <f t="shared" si="23"/>
        <v>3000</v>
      </c>
      <c r="AC56">
        <f t="shared" si="24"/>
        <v>3.6868993055555536E-4</v>
      </c>
    </row>
    <row r="57" spans="1:40" x14ac:dyDescent="0.2">
      <c r="A57">
        <f t="shared" si="10"/>
        <v>2.600000000000001</v>
      </c>
      <c r="B57">
        <f t="shared" si="26"/>
        <v>0.56515086388796842</v>
      </c>
      <c r="C57">
        <f t="shared" si="11"/>
        <v>4.3591864102161628E-16</v>
      </c>
      <c r="D57">
        <f t="shared" si="27"/>
        <v>-10.949344337808048</v>
      </c>
      <c r="E57">
        <f t="shared" si="12"/>
        <v>3.7249857610183463</v>
      </c>
      <c r="F57">
        <f t="shared" si="28"/>
        <v>-3.7249857610183463</v>
      </c>
      <c r="G57">
        <f t="shared" si="13"/>
        <v>4.5636605496682374E-16</v>
      </c>
      <c r="H57">
        <f t="shared" si="14"/>
        <v>1.1703026679442605</v>
      </c>
      <c r="I57">
        <f t="shared" si="29"/>
        <v>11.75982200920795</v>
      </c>
      <c r="J57">
        <f t="shared" si="30"/>
        <v>-7.3218087606835836</v>
      </c>
      <c r="K57">
        <f t="shared" si="31"/>
        <v>3.4896803446350157E-17</v>
      </c>
      <c r="L57">
        <f t="shared" si="32"/>
        <v>8.8818186973077751</v>
      </c>
      <c r="M57">
        <f t="shared" si="15"/>
        <v>47.957532391373427</v>
      </c>
      <c r="N57">
        <f t="shared" si="16"/>
        <v>9.2469345375375006E-16</v>
      </c>
      <c r="O57">
        <f t="shared" si="7"/>
        <v>9.2469345375375006E-16</v>
      </c>
      <c r="P57">
        <f t="shared" si="17"/>
        <v>89.495788349262583</v>
      </c>
      <c r="Q57">
        <f t="shared" si="18"/>
        <v>9.188613411814654E-16</v>
      </c>
      <c r="R57">
        <f t="shared" si="19"/>
        <v>-7.5000000000000027</v>
      </c>
      <c r="S57">
        <f t="shared" si="20"/>
        <v>2.7000000000000011</v>
      </c>
      <c r="T57">
        <f t="shared" si="33"/>
        <v>0.1</v>
      </c>
      <c r="U57">
        <f t="shared" si="34"/>
        <v>0</v>
      </c>
      <c r="V57">
        <f t="shared" si="35"/>
        <v>0</v>
      </c>
      <c r="W57">
        <f t="shared" si="36"/>
        <v>0</v>
      </c>
      <c r="X57">
        <f t="shared" si="8"/>
        <v>8.8639322291394378E-4</v>
      </c>
      <c r="Y57">
        <f t="shared" si="21"/>
        <v>0</v>
      </c>
      <c r="Z57">
        <f t="shared" si="22"/>
        <v>0</v>
      </c>
      <c r="AA57">
        <f t="shared" si="9"/>
        <v>0</v>
      </c>
      <c r="AB57">
        <f t="shared" si="23"/>
        <v>3000</v>
      </c>
      <c r="AC57">
        <f t="shared" si="24"/>
        <v>3.5743288888888879E-4</v>
      </c>
    </row>
    <row r="58" spans="1:40" x14ac:dyDescent="0.2">
      <c r="A58">
        <f t="shared" si="10"/>
        <v>2.7000000000000011</v>
      </c>
      <c r="B58">
        <f t="shared" si="26"/>
        <v>-0.16703001218038993</v>
      </c>
      <c r="C58">
        <f t="shared" si="11"/>
        <v>4.3940832136625131E-16</v>
      </c>
      <c r="D58">
        <f t="shared" si="27"/>
        <v>-10.061162468077271</v>
      </c>
      <c r="E58">
        <f t="shared" si="12"/>
        <v>3.7218039531331697</v>
      </c>
      <c r="F58">
        <f t="shared" si="28"/>
        <v>-3.7218039531331697</v>
      </c>
      <c r="G58">
        <f t="shared" si="13"/>
        <v>4.5597623626538964E-16</v>
      </c>
      <c r="H58">
        <f t="shared" si="14"/>
        <v>1.1704280742090891</v>
      </c>
      <c r="I58">
        <f t="shared" si="29"/>
        <v>10.670679827467586</v>
      </c>
      <c r="J58">
        <f t="shared" si="30"/>
        <v>-7.3408562012665968</v>
      </c>
      <c r="K58">
        <f t="shared" si="31"/>
        <v>3.4213900194395646E-17</v>
      </c>
      <c r="L58">
        <f t="shared" si="32"/>
        <v>10.972002454321991</v>
      </c>
      <c r="M58">
        <f t="shared" si="15"/>
        <v>47.86742082814272</v>
      </c>
      <c r="N58">
        <f t="shared" si="16"/>
        <v>9.6897642489231918E-16</v>
      </c>
      <c r="O58">
        <f t="shared" si="7"/>
        <v>9.6897642489231918E-16</v>
      </c>
      <c r="P58">
        <f t="shared" si="17"/>
        <v>88.599392126998069</v>
      </c>
      <c r="Q58">
        <f t="shared" si="18"/>
        <v>9.5289324270670483E-16</v>
      </c>
      <c r="R58">
        <f t="shared" si="19"/>
        <v>-7.7777777777777803</v>
      </c>
      <c r="S58">
        <f t="shared" si="20"/>
        <v>2.8000000000000012</v>
      </c>
      <c r="T58">
        <f t="shared" si="33"/>
        <v>0.1</v>
      </c>
      <c r="U58">
        <f t="shared" si="34"/>
        <v>0</v>
      </c>
      <c r="V58">
        <f t="shared" si="35"/>
        <v>0</v>
      </c>
      <c r="W58">
        <f t="shared" si="36"/>
        <v>0</v>
      </c>
      <c r="X58">
        <f t="shared" si="8"/>
        <v>6.441662737025701E-4</v>
      </c>
      <c r="Y58">
        <f t="shared" si="21"/>
        <v>0</v>
      </c>
      <c r="Z58">
        <f t="shared" si="22"/>
        <v>0</v>
      </c>
      <c r="AA58">
        <f t="shared" si="9"/>
        <v>0</v>
      </c>
      <c r="AB58">
        <f t="shared" si="23"/>
        <v>3000</v>
      </c>
      <c r="AC58">
        <f t="shared" si="24"/>
        <v>3.4635037499999985E-4</v>
      </c>
    </row>
    <row r="59" spans="1:40" x14ac:dyDescent="0.2">
      <c r="A59">
        <f t="shared" si="10"/>
        <v>2.8000000000000012</v>
      </c>
      <c r="B59">
        <f t="shared" si="26"/>
        <v>-0.90111563230704961</v>
      </c>
      <c r="C59">
        <f t="shared" si="11"/>
        <v>4.4282971138569087E-16</v>
      </c>
      <c r="D59">
        <f t="shared" si="27"/>
        <v>-8.9639622226450708</v>
      </c>
      <c r="E59">
        <f t="shared" si="12"/>
        <v>3.7189391897068806</v>
      </c>
      <c r="F59">
        <f t="shared" si="28"/>
        <v>-3.7189391897068806</v>
      </c>
      <c r="G59">
        <f t="shared" si="13"/>
        <v>4.5562526021685001E-16</v>
      </c>
      <c r="H59">
        <f t="shared" si="14"/>
        <v>1.1705398158606719</v>
      </c>
      <c r="I59">
        <f t="shared" si="29"/>
        <v>9.3964221025689021</v>
      </c>
      <c r="J59">
        <f t="shared" si="30"/>
        <v>-7.6872922156578456</v>
      </c>
      <c r="K59">
        <f t="shared" si="31"/>
        <v>3.4907481224837525E-17</v>
      </c>
      <c r="L59">
        <f t="shared" si="32"/>
        <v>14.649546429861068</v>
      </c>
      <c r="M59">
        <f t="shared" si="15"/>
        <v>47.700436342755438</v>
      </c>
      <c r="N59">
        <f t="shared" si="16"/>
        <v>1.0136084708431367E-15</v>
      </c>
      <c r="O59">
        <f t="shared" si="7"/>
        <v>1.0136084708431367E-15</v>
      </c>
      <c r="P59">
        <f t="shared" si="17"/>
        <v>87.849491369032165</v>
      </c>
      <c r="Q59">
        <f t="shared" si="18"/>
        <v>9.8692514423194425E-16</v>
      </c>
      <c r="R59">
        <f t="shared" si="19"/>
        <v>-8.0555555555555589</v>
      </c>
      <c r="S59">
        <f t="shared" si="20"/>
        <v>2.9000000000000012</v>
      </c>
      <c r="T59">
        <f t="shared" si="33"/>
        <v>0.1</v>
      </c>
      <c r="U59">
        <f t="shared" si="34"/>
        <v>0</v>
      </c>
      <c r="V59">
        <f t="shared" si="35"/>
        <v>0</v>
      </c>
      <c r="W59">
        <f t="shared" si="36"/>
        <v>0</v>
      </c>
      <c r="X59">
        <f t="shared" si="8"/>
        <v>4.158984353695735E-4</v>
      </c>
      <c r="Y59">
        <f t="shared" si="21"/>
        <v>0</v>
      </c>
      <c r="Z59">
        <f t="shared" si="22"/>
        <v>0</v>
      </c>
      <c r="AA59">
        <f t="shared" si="9"/>
        <v>0</v>
      </c>
      <c r="AB59">
        <f t="shared" si="23"/>
        <v>3000</v>
      </c>
      <c r="AC59">
        <f t="shared" si="24"/>
        <v>3.3544238888888868E-4</v>
      </c>
    </row>
    <row r="60" spans="1:40" x14ac:dyDescent="0.2">
      <c r="A60">
        <f t="shared" si="10"/>
        <v>2.9000000000000012</v>
      </c>
      <c r="B60">
        <f t="shared" si="26"/>
        <v>-1.6698448538728341</v>
      </c>
      <c r="C60">
        <f t="shared" si="11"/>
        <v>4.4632045950817465E-16</v>
      </c>
      <c r="D60">
        <f t="shared" si="27"/>
        <v>-7.4990075796589641</v>
      </c>
      <c r="E60">
        <f t="shared" si="12"/>
        <v>3.7165205021835281</v>
      </c>
      <c r="F60">
        <f t="shared" si="28"/>
        <v>-3.7165205021835281</v>
      </c>
      <c r="G60">
        <f t="shared" si="13"/>
        <v>4.5532893508863576E-16</v>
      </c>
      <c r="H60">
        <f t="shared" si="14"/>
        <v>1.1706333040898469</v>
      </c>
      <c r="I60">
        <f t="shared" si="29"/>
        <v>7.7732873283553978</v>
      </c>
      <c r="J60">
        <f t="shared" si="30"/>
        <v>-9.2401848494881946</v>
      </c>
      <c r="K60">
        <f t="shared" si="31"/>
        <v>4.0670821311753329E-17</v>
      </c>
      <c r="L60">
        <f t="shared" si="32"/>
        <v>24.050983130964113</v>
      </c>
      <c r="M60">
        <f t="shared" si="15"/>
        <v>47.441050008873276</v>
      </c>
      <c r="N60">
        <f t="shared" si="16"/>
        <v>1.0586472250070716E-15</v>
      </c>
      <c r="O60">
        <f t="shared" si="7"/>
        <v>1.0586472250070716E-15</v>
      </c>
      <c r="P60">
        <f t="shared" si="17"/>
        <v>87.340100442375913</v>
      </c>
      <c r="Q60">
        <f t="shared" si="18"/>
        <v>1.0209570457571839E-15</v>
      </c>
      <c r="R60">
        <f t="shared" si="19"/>
        <v>-8.3333333333333375</v>
      </c>
      <c r="S60">
        <f t="shared" si="20"/>
        <v>3.0000000000000013</v>
      </c>
      <c r="T60">
        <f t="shared" si="33"/>
        <v>0.1</v>
      </c>
      <c r="U60">
        <f t="shared" si="34"/>
        <v>0</v>
      </c>
      <c r="V60">
        <f t="shared" si="35"/>
        <v>0</v>
      </c>
      <c r="W60">
        <f t="shared" si="36"/>
        <v>0</v>
      </c>
      <c r="X60">
        <f t="shared" si="8"/>
        <v>2.0126507667445301E-4</v>
      </c>
      <c r="Y60">
        <f t="shared" si="21"/>
        <v>0</v>
      </c>
      <c r="Z60">
        <f t="shared" si="22"/>
        <v>0</v>
      </c>
      <c r="AA60">
        <f t="shared" si="9"/>
        <v>0</v>
      </c>
      <c r="AB60">
        <f t="shared" si="23"/>
        <v>3000</v>
      </c>
      <c r="AC60">
        <f t="shared" si="24"/>
        <v>3.247089305555554E-4</v>
      </c>
    </row>
    <row r="61" spans="1:40" x14ac:dyDescent="0.2">
      <c r="A61">
        <f t="shared" si="10"/>
        <v>3.0000000000000013</v>
      </c>
      <c r="B61">
        <f t="shared" si="26"/>
        <v>-2.5938633388216537</v>
      </c>
      <c r="C61">
        <f t="shared" si="11"/>
        <v>4.5038754163934995E-16</v>
      </c>
      <c r="D61">
        <f t="shared" si="27"/>
        <v>-5.0939092665625525</v>
      </c>
      <c r="E61">
        <f t="shared" si="12"/>
        <v>3.7148658700887163</v>
      </c>
      <c r="F61">
        <f t="shared" si="28"/>
        <v>-3.7148658700887163</v>
      </c>
      <c r="G61">
        <f t="shared" si="13"/>
        <v>4.5512621809319574E-16</v>
      </c>
      <c r="H61">
        <f t="shared" si="14"/>
        <v>1.1706968128257578</v>
      </c>
      <c r="I61">
        <f t="shared" si="29"/>
        <v>5.2157989120631374</v>
      </c>
      <c r="J61">
        <f t="shared" si="30"/>
        <v>11316.870508362879</v>
      </c>
      <c r="K61">
        <f t="shared" si="31"/>
        <v>-4.7838418124343382E-14</v>
      </c>
      <c r="L61">
        <f t="shared" si="32"/>
        <v>-51434.409265505034</v>
      </c>
      <c r="M61">
        <f t="shared" si="15"/>
        <v>47.441050008873276</v>
      </c>
      <c r="N61">
        <f t="shared" si="16"/>
        <v>1.0586472250070716E-15</v>
      </c>
      <c r="O61">
        <f t="shared" si="7"/>
        <v>1.0586472250070716E-15</v>
      </c>
      <c r="P61">
        <f t="shared" si="17"/>
        <v>87.340100442375913</v>
      </c>
      <c r="Q61">
        <f t="shared" si="18"/>
        <v>1.0549889472824231E-15</v>
      </c>
      <c r="R61">
        <f t="shared" si="19"/>
        <v>-8.6111111111111143</v>
      </c>
      <c r="S61">
        <f t="shared" si="20"/>
        <v>3.1000000000000014</v>
      </c>
      <c r="T61">
        <f t="shared" si="33"/>
        <v>0.1</v>
      </c>
      <c r="U61">
        <f t="shared" si="34"/>
        <v>47.441050008873276</v>
      </c>
      <c r="V61">
        <f t="shared" si="35"/>
        <v>1.0586472250070716E-15</v>
      </c>
      <c r="W61">
        <f t="shared" si="36"/>
        <v>87.340100442375913</v>
      </c>
      <c r="X61">
        <f>IF($B$24="C",IF((3.14159265*1860/4)*((0.001*$B$18)-(2*$B$26*A61))^2*((0.33333*0.001*$B$18)-(2*$B$26*A61))&lt;0,(3.14159265*1860/4)*((0.001*$B$18)-(2*$B$26*A61))^2*((0.33333*0.001*$B$18)-(2*$B$26*A61)),(3.14159265*1860/4)*((0.001*$B$18)-(2*$B$26*A61))^2*((0.33333*0.001*$B$18)-(2*$B$26*A61))),$B$19)</f>
        <v>-5.843362329269393E-8</v>
      </c>
      <c r="Y61">
        <f t="shared" si="21"/>
        <v>47.441050008873276</v>
      </c>
      <c r="Z61">
        <f t="shared" si="22"/>
        <v>1.0586472250070716E-15</v>
      </c>
      <c r="AA61">
        <f t="shared" si="9"/>
        <v>87.340100442375913</v>
      </c>
      <c r="AB61">
        <f t="shared" si="23"/>
        <v>3.1000000000000014</v>
      </c>
      <c r="AC61">
        <f t="shared" si="24"/>
        <v>3.141499999999998E-4</v>
      </c>
    </row>
    <row r="62" spans="1:40" x14ac:dyDescent="0.2">
      <c r="A62">
        <f t="shared" si="10"/>
        <v>3.1000000000000014</v>
      </c>
      <c r="B62">
        <f t="shared" si="26"/>
        <v>1129.0931874974663</v>
      </c>
      <c r="C62">
        <f t="shared" si="11"/>
        <v>-4.3334542707949882E-15</v>
      </c>
      <c r="D62">
        <f t="shared" si="27"/>
        <v>-5148.5348358170659</v>
      </c>
      <c r="E62">
        <f t="shared" si="12"/>
        <v>3.7148658700887163</v>
      </c>
      <c r="F62">
        <f t="shared" si="28"/>
        <v>-3.7148658700887163</v>
      </c>
      <c r="G62">
        <f t="shared" si="13"/>
        <v>4.5512621809319574E-16</v>
      </c>
      <c r="H62">
        <f t="shared" si="14"/>
        <v>1.1706968128257578</v>
      </c>
      <c r="I62">
        <f t="shared" si="29"/>
        <v>5271.6852183525007</v>
      </c>
      <c r="J62">
        <f t="shared" si="30"/>
        <v>3466535.8629767704</v>
      </c>
      <c r="K62">
        <f t="shared" si="31"/>
        <v>-1.465366171094451E-11</v>
      </c>
      <c r="L62">
        <f t="shared" si="32"/>
        <v>-15755177.326177737</v>
      </c>
      <c r="M62">
        <f t="shared" si="15"/>
        <v>47.441050008873276</v>
      </c>
      <c r="N62">
        <f t="shared" si="16"/>
        <v>1.0586472250070716E-15</v>
      </c>
      <c r="O62">
        <f t="shared" si="7"/>
        <v>1.0586472250070716E-15</v>
      </c>
      <c r="P62">
        <f t="shared" si="17"/>
        <v>87.340100442375913</v>
      </c>
      <c r="Q62">
        <f t="shared" si="18"/>
        <v>1.0890208488076627E-15</v>
      </c>
      <c r="R62">
        <f t="shared" si="19"/>
        <v>-8.8888888888888928</v>
      </c>
      <c r="S62">
        <f t="shared" si="20"/>
        <v>3.2000000000000015</v>
      </c>
      <c r="T62">
        <f t="shared" si="33"/>
        <v>0.1</v>
      </c>
      <c r="U62">
        <f t="shared" si="34"/>
        <v>0</v>
      </c>
      <c r="V62">
        <f t="shared" si="35"/>
        <v>0</v>
      </c>
      <c r="W62">
        <f t="shared" si="36"/>
        <v>0</v>
      </c>
      <c r="X62">
        <f t="shared" ref="X62:X125" si="42">IF($B$24="C",IF((3.14159265*1860/4)*((0.001*$B$18)-(2*$B$26*A62))^2*((0.33333*0.001*$B$18)-(2*$B$26*A62))&lt;0,(3.14159265*1860/4)*((0.001*$B$18)-(2*$B$26*A62))^2*((0.33333*0.001*$B$18)-(2*$B$26*A62)),(3.14159265*1860/4)*((0.001*$B$18)-(2*$B$26*A62))^2*((0.33333*0.001*$B$18)-(2*$B$26*A62))),$B$19)</f>
        <v>-1.8839672676416132E-4</v>
      </c>
      <c r="Y62">
        <f t="shared" si="21"/>
        <v>47.441050008873276</v>
      </c>
      <c r="Z62">
        <f t="shared" si="22"/>
        <v>1.0586472250070716E-15</v>
      </c>
      <c r="AA62">
        <f t="shared" si="9"/>
        <v>87.340100442375913</v>
      </c>
      <c r="AB62">
        <f t="shared" si="23"/>
        <v>3.2000000000000015</v>
      </c>
      <c r="AC62">
        <f t="shared" si="24"/>
        <v>3.0376559722222198E-4</v>
      </c>
    </row>
    <row r="63" spans="1:40" x14ac:dyDescent="0.2">
      <c r="A63" s="11">
        <f t="shared" si="10"/>
        <v>3.2000000000000015</v>
      </c>
      <c r="B63">
        <f t="shared" si="26"/>
        <v>347782.67948517454</v>
      </c>
      <c r="C63">
        <f t="shared" si="11"/>
        <v>-1.469699625365246E-12</v>
      </c>
      <c r="D63">
        <f t="shared" si="27"/>
        <v>-1580666.2674535909</v>
      </c>
      <c r="E63">
        <f t="shared" si="12"/>
        <v>3.7148658700887163</v>
      </c>
      <c r="F63">
        <f t="shared" si="28"/>
        <v>-3.7148658700887163</v>
      </c>
      <c r="G63">
        <f t="shared" si="13"/>
        <v>4.5512621809319574E-16</v>
      </c>
      <c r="H63">
        <f t="shared" si="14"/>
        <v>1.1706968128257578</v>
      </c>
      <c r="I63">
        <f t="shared" si="29"/>
        <v>1618474.9689634892</v>
      </c>
      <c r="J63">
        <f t="shared" si="30"/>
        <v>163396823284.72794</v>
      </c>
      <c r="K63">
        <f t="shared" si="31"/>
        <v>-6.9070734234415411E-7</v>
      </c>
      <c r="L63">
        <f t="shared" si="32"/>
        <v>-742627805382.05725</v>
      </c>
      <c r="M63">
        <f t="shared" si="15"/>
        <v>47.441050008873276</v>
      </c>
      <c r="N63">
        <f t="shared" si="16"/>
        <v>1.0586472250070716E-15</v>
      </c>
      <c r="O63">
        <f t="shared" si="7"/>
        <v>1.0586472250070716E-15</v>
      </c>
      <c r="P63">
        <f t="shared" si="17"/>
        <v>87.340100442375913</v>
      </c>
      <c r="Q63">
        <f t="shared" si="18"/>
        <v>1.1230527503329023E-15</v>
      </c>
      <c r="R63">
        <f t="shared" si="19"/>
        <v>-9.1666666666666714</v>
      </c>
      <c r="S63">
        <f t="shared" si="20"/>
        <v>3.3000000000000016</v>
      </c>
      <c r="T63">
        <f t="shared" si="33"/>
        <v>0.1</v>
      </c>
      <c r="U63">
        <f t="shared" si="34"/>
        <v>0</v>
      </c>
      <c r="V63">
        <f t="shared" si="35"/>
        <v>0</v>
      </c>
      <c r="W63">
        <f t="shared" si="36"/>
        <v>0</v>
      </c>
      <c r="X63">
        <f t="shared" si="42"/>
        <v>-3.6407443398865511E-4</v>
      </c>
      <c r="Y63">
        <f t="shared" si="21"/>
        <v>47.441050008873276</v>
      </c>
      <c r="Z63">
        <f t="shared" si="22"/>
        <v>1.0586472250070716E-15</v>
      </c>
      <c r="AA63">
        <f t="shared" si="9"/>
        <v>87.340100442375913</v>
      </c>
      <c r="AB63">
        <f t="shared" si="23"/>
        <v>3.3000000000000016</v>
      </c>
      <c r="AC63">
        <f t="shared" si="24"/>
        <v>2.9355572222222205E-4</v>
      </c>
    </row>
    <row r="64" spans="1:40" x14ac:dyDescent="0.2">
      <c r="A64" s="11">
        <f t="shared" si="10"/>
        <v>3.3000000000000016</v>
      </c>
      <c r="B64">
        <f t="shared" si="26"/>
        <v>16340030111.152279</v>
      </c>
      <c r="C64">
        <f t="shared" si="11"/>
        <v>-6.9072203934040774E-8</v>
      </c>
      <c r="D64">
        <f t="shared" si="27"/>
        <v>-74264361204.47319</v>
      </c>
      <c r="E64">
        <f t="shared" si="12"/>
        <v>3.7148658700887163</v>
      </c>
      <c r="F64">
        <f t="shared" si="28"/>
        <v>-3.7148658700887163</v>
      </c>
      <c r="G64">
        <f t="shared" si="13"/>
        <v>4.5512621809319574E-16</v>
      </c>
      <c r="H64">
        <f t="shared" si="14"/>
        <v>1.1706968128257578</v>
      </c>
      <c r="I64">
        <f t="shared" si="29"/>
        <v>76040725465.12973</v>
      </c>
      <c r="J64">
        <f t="shared" si="30"/>
        <v>2.4046650475112104E+20</v>
      </c>
      <c r="K64">
        <f t="shared" si="31"/>
        <v>-1016.4945503867619</v>
      </c>
      <c r="L64">
        <f t="shared" si="32"/>
        <v>-1.0929044341335732E+21</v>
      </c>
      <c r="M64">
        <f t="shared" si="15"/>
        <v>47.441050008873276</v>
      </c>
      <c r="N64">
        <f t="shared" si="16"/>
        <v>1.0586472250070716E-15</v>
      </c>
      <c r="O64">
        <f t="shared" si="7"/>
        <v>1.0586472250070716E-15</v>
      </c>
      <c r="P64">
        <f t="shared" si="17"/>
        <v>87.340100442375913</v>
      </c>
      <c r="Q64">
        <f t="shared" si="18"/>
        <v>1.1570846518581416E-15</v>
      </c>
      <c r="R64">
        <f t="shared" si="19"/>
        <v>-9.4444444444444482</v>
      </c>
      <c r="S64">
        <f t="shared" si="20"/>
        <v>3.4000000000000017</v>
      </c>
      <c r="T64">
        <f t="shared" si="33"/>
        <v>0.1</v>
      </c>
      <c r="U64">
        <f t="shared" si="34"/>
        <v>0</v>
      </c>
      <c r="V64">
        <f t="shared" si="35"/>
        <v>0</v>
      </c>
      <c r="W64">
        <f t="shared" si="36"/>
        <v>0</v>
      </c>
      <c r="X64">
        <f t="shared" si="42"/>
        <v>-5.2741618653727169E-4</v>
      </c>
      <c r="Y64">
        <f t="shared" si="21"/>
        <v>47.441050008873276</v>
      </c>
      <c r="Z64">
        <f t="shared" si="22"/>
        <v>1.0586472250070716E-15</v>
      </c>
      <c r="AA64">
        <f t="shared" si="9"/>
        <v>87.340100442375913</v>
      </c>
      <c r="AB64">
        <f t="shared" si="23"/>
        <v>3.4000000000000017</v>
      </c>
      <c r="AC64">
        <f t="shared" si="24"/>
        <v>2.835203749999998E-4</v>
      </c>
    </row>
    <row r="65" spans="1:29" x14ac:dyDescent="0.2">
      <c r="A65" s="11">
        <f t="shared" si="10"/>
        <v>3.4000000000000017</v>
      </c>
      <c r="B65">
        <f t="shared" si="26"/>
        <v>2.4046650491452133E+19</v>
      </c>
      <c r="C65">
        <f t="shared" si="11"/>
        <v>-101.64945510774839</v>
      </c>
      <c r="D65">
        <f t="shared" si="27"/>
        <v>-1.0929044348762169E+20</v>
      </c>
      <c r="E65">
        <f t="shared" si="12"/>
        <v>3.7148658700887163</v>
      </c>
      <c r="F65">
        <f t="shared" si="28"/>
        <v>-3.7148658700887163</v>
      </c>
      <c r="G65">
        <f t="shared" si="13"/>
        <v>4.5512621809319574E-16</v>
      </c>
      <c r="H65">
        <f t="shared" si="14"/>
        <v>1.1706968128257578</v>
      </c>
      <c r="I65">
        <f t="shared" si="29"/>
        <v>1.119046131201886E+20</v>
      </c>
      <c r="J65">
        <f t="shared" si="30"/>
        <v>3.9059815511677308E+38</v>
      </c>
      <c r="K65">
        <f t="shared" si="31"/>
        <v>-1.6511276548817221E+21</v>
      </c>
      <c r="L65">
        <f t="shared" si="32"/>
        <v>-1.775242901847537E+39</v>
      </c>
      <c r="M65">
        <f t="shared" si="15"/>
        <v>47.441050008873276</v>
      </c>
      <c r="N65">
        <f t="shared" si="16"/>
        <v>1.0586472250070716E-15</v>
      </c>
      <c r="O65">
        <f t="shared" si="7"/>
        <v>1.0586472250070716E-15</v>
      </c>
      <c r="P65">
        <f t="shared" si="17"/>
        <v>87.340100442375913</v>
      </c>
      <c r="Q65">
        <f t="shared" si="18"/>
        <v>1.1911165533833812E-15</v>
      </c>
      <c r="R65">
        <f t="shared" si="19"/>
        <v>-9.7222222222222268</v>
      </c>
      <c r="S65">
        <f t="shared" si="20"/>
        <v>3.5000000000000018</v>
      </c>
      <c r="T65">
        <f t="shared" si="33"/>
        <v>0.1</v>
      </c>
      <c r="U65">
        <f t="shared" si="34"/>
        <v>0</v>
      </c>
      <c r="V65">
        <f t="shared" si="35"/>
        <v>0</v>
      </c>
      <c r="W65">
        <f t="shared" si="36"/>
        <v>0</v>
      </c>
      <c r="X65">
        <f t="shared" si="42"/>
        <v>-6.7874661565051259E-4</v>
      </c>
      <c r="Y65">
        <f t="shared" si="21"/>
        <v>47.441050008873276</v>
      </c>
      <c r="Z65">
        <f t="shared" si="22"/>
        <v>1.0586472250070716E-15</v>
      </c>
      <c r="AA65">
        <f t="shared" si="9"/>
        <v>87.340100442375913</v>
      </c>
      <c r="AB65">
        <f t="shared" si="23"/>
        <v>3.5000000000000018</v>
      </c>
      <c r="AC65">
        <f t="shared" si="24"/>
        <v>2.7365955555555533E-4</v>
      </c>
    </row>
    <row r="66" spans="1:29" x14ac:dyDescent="0.2">
      <c r="A66" s="11">
        <f t="shared" si="10"/>
        <v>3.5000000000000018</v>
      </c>
      <c r="B66">
        <f t="shared" si="26"/>
        <v>3.9059815511677309E+37</v>
      </c>
      <c r="C66">
        <f t="shared" si="11"/>
        <v>-1.651127654881722E+20</v>
      </c>
      <c r="D66">
        <f t="shared" si="27"/>
        <v>-1.775242901847537E+38</v>
      </c>
      <c r="E66">
        <f t="shared" si="12"/>
        <v>3.7148658700887163</v>
      </c>
      <c r="F66">
        <f t="shared" si="28"/>
        <v>-3.7148658700887163</v>
      </c>
      <c r="G66">
        <f t="shared" si="13"/>
        <v>4.5512621809319574E-16</v>
      </c>
      <c r="H66">
        <f t="shared" si="14"/>
        <v>1.1706968128257578</v>
      </c>
      <c r="I66">
        <f t="shared" si="29"/>
        <v>1.817705773589524E+38</v>
      </c>
      <c r="J66">
        <f t="shared" si="30"/>
        <v>8.2447574115471267E+74</v>
      </c>
      <c r="K66">
        <f t="shared" si="31"/>
        <v>-3.4852051377269616E+57</v>
      </c>
      <c r="L66">
        <f t="shared" si="32"/>
        <v>-3.7471879681377914E+75</v>
      </c>
      <c r="M66">
        <f t="shared" si="15"/>
        <v>47.441050008873276</v>
      </c>
      <c r="N66">
        <f t="shared" si="16"/>
        <v>1.0586472250070716E-15</v>
      </c>
      <c r="O66">
        <f t="shared" si="7"/>
        <v>1.0586472250070716E-15</v>
      </c>
      <c r="P66">
        <f t="shared" si="17"/>
        <v>87.340100442375913</v>
      </c>
      <c r="Q66">
        <f t="shared" si="18"/>
        <v>1.2251484549086206E-15</v>
      </c>
      <c r="R66">
        <f t="shared" si="19"/>
        <v>-10.000000000000005</v>
      </c>
      <c r="S66">
        <f t="shared" si="20"/>
        <v>3.6000000000000019</v>
      </c>
      <c r="T66">
        <f t="shared" si="33"/>
        <v>0.1</v>
      </c>
      <c r="U66">
        <f t="shared" si="34"/>
        <v>0</v>
      </c>
      <c r="V66">
        <f t="shared" si="35"/>
        <v>0</v>
      </c>
      <c r="W66">
        <f t="shared" si="36"/>
        <v>0</v>
      </c>
      <c r="X66">
        <f t="shared" si="42"/>
        <v>-8.1839035256887839E-4</v>
      </c>
      <c r="Y66">
        <f t="shared" si="21"/>
        <v>47.441050008873276</v>
      </c>
      <c r="Z66">
        <f t="shared" si="22"/>
        <v>1.0586472250070716E-15</v>
      </c>
      <c r="AA66">
        <f t="shared" si="9"/>
        <v>87.340100442375913</v>
      </c>
      <c r="AB66">
        <f t="shared" si="23"/>
        <v>3.6000000000000019</v>
      </c>
      <c r="AC66">
        <f t="shared" si="24"/>
        <v>2.6397326388888869E-4</v>
      </c>
    </row>
    <row r="67" spans="1:29" x14ac:dyDescent="0.2">
      <c r="A67" s="11">
        <f t="shared" si="10"/>
        <v>3.6000000000000019</v>
      </c>
      <c r="B67">
        <f t="shared" si="26"/>
        <v>8.2447574115471277E+73</v>
      </c>
      <c r="C67">
        <f t="shared" si="11"/>
        <v>-3.4852051377269619E+56</v>
      </c>
      <c r="D67">
        <f t="shared" si="27"/>
        <v>-3.7471879681377914E+74</v>
      </c>
      <c r="E67">
        <f t="shared" si="12"/>
        <v>3.7148658700887163</v>
      </c>
      <c r="F67">
        <f t="shared" si="28"/>
        <v>-3.7148658700887163</v>
      </c>
      <c r="G67">
        <f t="shared" si="13"/>
        <v>4.5512621809319574E-16</v>
      </c>
      <c r="H67">
        <f t="shared" si="14"/>
        <v>1.1706968128257578</v>
      </c>
      <c r="I67">
        <f t="shared" si="29"/>
        <v>3.8368187234099609E+74</v>
      </c>
      <c r="J67">
        <f t="shared" si="30"/>
        <v>3.0612328605857114E+147</v>
      </c>
      <c r="K67">
        <f t="shared" si="31"/>
        <v>-1.2940374059459299E+130</v>
      </c>
      <c r="L67">
        <f t="shared" si="32"/>
        <v>-1.391310182976296E+148</v>
      </c>
      <c r="M67">
        <f t="shared" si="15"/>
        <v>47.441050008873276</v>
      </c>
      <c r="N67">
        <f t="shared" si="16"/>
        <v>1.0586472250070716E-15</v>
      </c>
      <c r="O67">
        <f t="shared" si="7"/>
        <v>1.0586472250070716E-15</v>
      </c>
      <c r="P67">
        <f t="shared" si="17"/>
        <v>87.340100442375913</v>
      </c>
      <c r="Q67">
        <f t="shared" si="18"/>
        <v>1.25918035643386E-15</v>
      </c>
      <c r="R67">
        <f t="shared" si="19"/>
        <v>-10.277777777777782</v>
      </c>
      <c r="S67">
        <f t="shared" si="20"/>
        <v>3.700000000000002</v>
      </c>
      <c r="T67">
        <f t="shared" si="33"/>
        <v>0.1</v>
      </c>
      <c r="U67">
        <f t="shared" si="34"/>
        <v>0</v>
      </c>
      <c r="V67">
        <f t="shared" si="35"/>
        <v>0</v>
      </c>
      <c r="W67">
        <f t="shared" si="36"/>
        <v>0</v>
      </c>
      <c r="X67">
        <f t="shared" si="42"/>
        <v>-9.4667202853286711E-4</v>
      </c>
      <c r="Y67">
        <f t="shared" si="21"/>
        <v>47.441050008873276</v>
      </c>
      <c r="Z67">
        <f t="shared" si="22"/>
        <v>1.0586472250070716E-15</v>
      </c>
      <c r="AA67">
        <f t="shared" si="9"/>
        <v>87.340100442375913</v>
      </c>
      <c r="AB67">
        <f t="shared" si="23"/>
        <v>3.700000000000002</v>
      </c>
      <c r="AC67">
        <f t="shared" si="24"/>
        <v>2.5446149999999978E-4</v>
      </c>
    </row>
    <row r="68" spans="1:29" x14ac:dyDescent="0.2">
      <c r="A68" s="11">
        <f t="shared" si="10"/>
        <v>3.700000000000002</v>
      </c>
      <c r="B68">
        <f t="shared" si="26"/>
        <v>3.0612328605857116E+146</v>
      </c>
      <c r="C68">
        <f t="shared" si="11"/>
        <v>-1.29403740594593E+129</v>
      </c>
      <c r="D68">
        <f t="shared" si="27"/>
        <v>-1.3913101829762961E+147</v>
      </c>
      <c r="E68">
        <f t="shared" si="12"/>
        <v>3.7148658700887163</v>
      </c>
      <c r="F68">
        <f t="shared" si="28"/>
        <v>-3.7148658700887163</v>
      </c>
      <c r="G68">
        <f t="shared" si="13"/>
        <v>4.5512621809319574E-16</v>
      </c>
      <c r="H68">
        <f t="shared" si="14"/>
        <v>1.1706968128257578</v>
      </c>
      <c r="I68">
        <f t="shared" si="29"/>
        <v>1.4245895870463298E+147</v>
      </c>
      <c r="J68">
        <f t="shared" si="30"/>
        <v>3.6173426469351217E+292</v>
      </c>
      <c r="K68">
        <f t="shared" si="31"/>
        <v>-1.5291148724837249E+275</v>
      </c>
      <c r="L68">
        <f t="shared" si="32"/>
        <v>-1.6440584199897551E+293</v>
      </c>
      <c r="M68">
        <f t="shared" si="15"/>
        <v>47.441050008873276</v>
      </c>
      <c r="N68">
        <f t="shared" si="16"/>
        <v>1.0586472250070716E-15</v>
      </c>
      <c r="O68">
        <f t="shared" si="7"/>
        <v>1.0586472250070716E-15</v>
      </c>
      <c r="P68">
        <f t="shared" si="17"/>
        <v>87.340100442375913</v>
      </c>
      <c r="Q68">
        <f t="shared" si="18"/>
        <v>1.2932122579590994E-15</v>
      </c>
      <c r="R68">
        <f t="shared" si="19"/>
        <v>-10.555555555555561</v>
      </c>
      <c r="S68">
        <f t="shared" si="20"/>
        <v>3.800000000000002</v>
      </c>
      <c r="T68">
        <f t="shared" si="33"/>
        <v>0.1</v>
      </c>
      <c r="U68">
        <f t="shared" si="34"/>
        <v>0</v>
      </c>
      <c r="V68">
        <f t="shared" si="35"/>
        <v>0</v>
      </c>
      <c r="W68">
        <f t="shared" si="36"/>
        <v>0</v>
      </c>
      <c r="X68">
        <f t="shared" si="42"/>
        <v>-1.0639162747829798E-3</v>
      </c>
      <c r="Y68">
        <f t="shared" si="21"/>
        <v>47.441050008873276</v>
      </c>
      <c r="Z68">
        <f t="shared" si="22"/>
        <v>1.0586472250070716E-15</v>
      </c>
      <c r="AA68">
        <f t="shared" si="9"/>
        <v>87.340100442375913</v>
      </c>
      <c r="AB68">
        <f t="shared" si="23"/>
        <v>3.800000000000002</v>
      </c>
      <c r="AC68">
        <f t="shared" si="24"/>
        <v>2.4512426388888865E-4</v>
      </c>
    </row>
    <row r="69" spans="1:29" x14ac:dyDescent="0.2">
      <c r="A69" s="11">
        <f t="shared" si="10"/>
        <v>3.800000000000002</v>
      </c>
      <c r="B69">
        <f t="shared" si="26"/>
        <v>3.6173426469351219E+291</v>
      </c>
      <c r="C69">
        <f t="shared" si="11"/>
        <v>-1.529114872483725E+274</v>
      </c>
      <c r="D69">
        <f t="shared" si="27"/>
        <v>-1.6440584199897552E+292</v>
      </c>
      <c r="E69">
        <f t="shared" si="12"/>
        <v>3.7148658700887163</v>
      </c>
      <c r="F69">
        <f t="shared" si="28"/>
        <v>-3.7148658700887163</v>
      </c>
      <c r="G69">
        <f t="shared" si="13"/>
        <v>4.5512621809319574E-16</v>
      </c>
      <c r="H69">
        <f t="shared" si="14"/>
        <v>1.1706968128257578</v>
      </c>
      <c r="I69" t="e">
        <f t="shared" si="29"/>
        <v>#NUM!</v>
      </c>
      <c r="J69" t="e">
        <f t="shared" si="30"/>
        <v>#NUM!</v>
      </c>
      <c r="K69" t="e">
        <f t="shared" si="31"/>
        <v>#NUM!</v>
      </c>
      <c r="L69" t="e">
        <f t="shared" si="32"/>
        <v>#NUM!</v>
      </c>
      <c r="M69">
        <f t="shared" si="15"/>
        <v>47.441050008873276</v>
      </c>
      <c r="N69">
        <f t="shared" si="16"/>
        <v>1.0586472250070716E-15</v>
      </c>
      <c r="O69">
        <f t="shared" si="7"/>
        <v>1.0586472250070716E-15</v>
      </c>
      <c r="P69">
        <f t="shared" si="17"/>
        <v>87.340100442375913</v>
      </c>
      <c r="Q69">
        <f t="shared" si="18"/>
        <v>1.3272441594843391E-15</v>
      </c>
      <c r="R69">
        <f t="shared" si="19"/>
        <v>-10.833333333333339</v>
      </c>
      <c r="S69">
        <f t="shared" si="20"/>
        <v>3.9000000000000021</v>
      </c>
      <c r="T69">
        <f t="shared" si="33"/>
        <v>0.1</v>
      </c>
      <c r="U69">
        <f t="shared" si="34"/>
        <v>0</v>
      </c>
      <c r="V69">
        <f t="shared" si="35"/>
        <v>0</v>
      </c>
      <c r="W69">
        <f t="shared" si="36"/>
        <v>0</v>
      </c>
      <c r="X69">
        <f t="shared" si="42"/>
        <v>-1.1704477225597178E-3</v>
      </c>
      <c r="Y69">
        <f t="shared" si="21"/>
        <v>47.441050008873276</v>
      </c>
      <c r="Z69">
        <f t="shared" si="22"/>
        <v>1.0586472250070716E-15</v>
      </c>
      <c r="AA69">
        <f t="shared" si="9"/>
        <v>87.340100442375913</v>
      </c>
      <c r="AB69">
        <f t="shared" si="23"/>
        <v>3.9000000000000021</v>
      </c>
      <c r="AC69">
        <f t="shared" si="24"/>
        <v>2.3596155555555536E-4</v>
      </c>
    </row>
    <row r="70" spans="1:29" x14ac:dyDescent="0.2">
      <c r="A70" s="11">
        <f t="shared" si="10"/>
        <v>3.9000000000000021</v>
      </c>
      <c r="B70" t="e">
        <f t="shared" si="26"/>
        <v>#NUM!</v>
      </c>
      <c r="C70" t="e">
        <f t="shared" si="11"/>
        <v>#NUM!</v>
      </c>
      <c r="D70" t="e">
        <f t="shared" si="27"/>
        <v>#NUM!</v>
      </c>
      <c r="E70">
        <f t="shared" si="12"/>
        <v>3.7148658700887163</v>
      </c>
      <c r="F70">
        <f t="shared" si="28"/>
        <v>-3.7148658700887163</v>
      </c>
      <c r="G70">
        <f t="shared" si="13"/>
        <v>4.5512621809319574E-16</v>
      </c>
      <c r="H70">
        <f t="shared" si="14"/>
        <v>1.1706968128257578</v>
      </c>
      <c r="I70" t="e">
        <f t="shared" si="29"/>
        <v>#NUM!</v>
      </c>
      <c r="J70" t="e">
        <f t="shared" si="30"/>
        <v>#NUM!</v>
      </c>
      <c r="K70" t="e">
        <f t="shared" si="31"/>
        <v>#NUM!</v>
      </c>
      <c r="L70" t="e">
        <f t="shared" si="32"/>
        <v>#NUM!</v>
      </c>
      <c r="M70">
        <f t="shared" si="15"/>
        <v>47.441050008873276</v>
      </c>
      <c r="N70">
        <f t="shared" si="16"/>
        <v>1.0586472250070716E-15</v>
      </c>
      <c r="O70">
        <f t="shared" si="7"/>
        <v>1.0586472250070716E-15</v>
      </c>
      <c r="P70">
        <f t="shared" si="17"/>
        <v>87.340100442375913</v>
      </c>
      <c r="Q70">
        <f t="shared" si="18"/>
        <v>1.3612760610095785E-15</v>
      </c>
      <c r="R70">
        <f t="shared" si="19"/>
        <v>-11.111111111111116</v>
      </c>
      <c r="S70">
        <f t="shared" si="20"/>
        <v>4.0000000000000018</v>
      </c>
      <c r="T70" t="e">
        <f t="shared" si="33"/>
        <v>#NUM!</v>
      </c>
      <c r="U70">
        <f t="shared" si="34"/>
        <v>0</v>
      </c>
      <c r="V70">
        <f t="shared" si="35"/>
        <v>0</v>
      </c>
      <c r="W70">
        <f t="shared" si="36"/>
        <v>0</v>
      </c>
      <c r="X70">
        <f t="shared" si="42"/>
        <v>-1.2665910031035789E-3</v>
      </c>
      <c r="Y70">
        <f t="shared" si="21"/>
        <v>47.441050008873276</v>
      </c>
      <c r="Z70">
        <f t="shared" si="22"/>
        <v>1.0586472250070716E-15</v>
      </c>
      <c r="AA70">
        <f t="shared" si="9"/>
        <v>87.340100442375913</v>
      </c>
      <c r="AB70">
        <f t="shared" si="23"/>
        <v>4.0000000000000018</v>
      </c>
      <c r="AC70">
        <f t="shared" si="24"/>
        <v>2.2697337499999977E-4</v>
      </c>
    </row>
    <row r="71" spans="1:29" x14ac:dyDescent="0.2">
      <c r="A71" s="11">
        <f t="shared" si="10"/>
        <v>4.0000000000000018</v>
      </c>
      <c r="B71" t="e">
        <f t="shared" si="26"/>
        <v>#NUM!</v>
      </c>
      <c r="C71" t="e">
        <f t="shared" si="11"/>
        <v>#NUM!</v>
      </c>
      <c r="D71" t="e">
        <f t="shared" si="27"/>
        <v>#NUM!</v>
      </c>
      <c r="E71">
        <f t="shared" si="12"/>
        <v>3.7148658700887163</v>
      </c>
      <c r="F71">
        <f t="shared" si="28"/>
        <v>-3.7148658700887163</v>
      </c>
      <c r="G71">
        <f t="shared" si="13"/>
        <v>4.5512621809319574E-16</v>
      </c>
      <c r="H71">
        <f t="shared" si="14"/>
        <v>1.1706968128257578</v>
      </c>
      <c r="I71" t="e">
        <f t="shared" si="29"/>
        <v>#NUM!</v>
      </c>
      <c r="J71" t="e">
        <f t="shared" si="30"/>
        <v>#NUM!</v>
      </c>
      <c r="K71" t="e">
        <f t="shared" si="31"/>
        <v>#NUM!</v>
      </c>
      <c r="L71" t="e">
        <f t="shared" si="32"/>
        <v>#NUM!</v>
      </c>
      <c r="M71">
        <f t="shared" si="15"/>
        <v>47.441050008873276</v>
      </c>
      <c r="N71">
        <f t="shared" si="16"/>
        <v>1.0586472250070716E-15</v>
      </c>
      <c r="O71">
        <f t="shared" si="7"/>
        <v>1.0586472250070716E-15</v>
      </c>
      <c r="P71">
        <f t="shared" si="17"/>
        <v>87.340100442375913</v>
      </c>
      <c r="Q71">
        <f t="shared" si="18"/>
        <v>1.3953079625348177E-15</v>
      </c>
      <c r="R71">
        <f t="shared" si="19"/>
        <v>-11.388888888888893</v>
      </c>
      <c r="S71">
        <f t="shared" si="20"/>
        <v>4.1000000000000014</v>
      </c>
      <c r="T71" t="e">
        <f t="shared" si="33"/>
        <v>#NUM!</v>
      </c>
      <c r="U71">
        <f t="shared" si="34"/>
        <v>0</v>
      </c>
      <c r="V71">
        <f t="shared" si="35"/>
        <v>0</v>
      </c>
      <c r="W71">
        <f t="shared" si="36"/>
        <v>0</v>
      </c>
      <c r="X71">
        <f t="shared" si="42"/>
        <v>-1.3526707476550636E-3</v>
      </c>
      <c r="Y71">
        <f t="shared" si="21"/>
        <v>47.441050008873276</v>
      </c>
      <c r="Z71">
        <f t="shared" si="22"/>
        <v>1.0586472250070716E-15</v>
      </c>
      <c r="AA71">
        <f t="shared" si="9"/>
        <v>87.340100442375913</v>
      </c>
      <c r="AB71">
        <f t="shared" si="23"/>
        <v>4.1000000000000014</v>
      </c>
      <c r="AC71">
        <f t="shared" si="24"/>
        <v>2.1815972222222207E-4</v>
      </c>
    </row>
    <row r="72" spans="1:29" x14ac:dyDescent="0.2">
      <c r="A72" s="11">
        <f t="shared" si="10"/>
        <v>4.1000000000000014</v>
      </c>
      <c r="B72" t="e">
        <f t="shared" si="26"/>
        <v>#NUM!</v>
      </c>
      <c r="C72" t="e">
        <f t="shared" si="11"/>
        <v>#NUM!</v>
      </c>
      <c r="D72" t="e">
        <f t="shared" si="27"/>
        <v>#NUM!</v>
      </c>
      <c r="E72">
        <f t="shared" si="12"/>
        <v>3.7148658700887163</v>
      </c>
      <c r="F72">
        <f t="shared" si="28"/>
        <v>-3.7148658700887163</v>
      </c>
      <c r="G72">
        <f t="shared" si="13"/>
        <v>4.5512621809319574E-16</v>
      </c>
      <c r="H72">
        <f t="shared" si="14"/>
        <v>1.1706968128257578</v>
      </c>
      <c r="I72" t="e">
        <f t="shared" si="29"/>
        <v>#NUM!</v>
      </c>
      <c r="J72" t="e">
        <f t="shared" si="30"/>
        <v>#NUM!</v>
      </c>
      <c r="K72" t="e">
        <f t="shared" si="31"/>
        <v>#NUM!</v>
      </c>
      <c r="L72" t="e">
        <f t="shared" si="32"/>
        <v>#NUM!</v>
      </c>
      <c r="M72">
        <f t="shared" si="15"/>
        <v>47.441050008873276</v>
      </c>
      <c r="N72">
        <f t="shared" si="16"/>
        <v>1.0586472250070716E-15</v>
      </c>
      <c r="O72">
        <f t="shared" si="7"/>
        <v>1.0586472250070716E-15</v>
      </c>
      <c r="P72">
        <f t="shared" si="17"/>
        <v>87.340100442375913</v>
      </c>
      <c r="Q72">
        <f t="shared" si="18"/>
        <v>1.4293398640600571E-15</v>
      </c>
      <c r="R72">
        <f t="shared" si="19"/>
        <v>-11.66666666666667</v>
      </c>
      <c r="S72">
        <f t="shared" si="20"/>
        <v>4.2000000000000011</v>
      </c>
      <c r="T72" t="e">
        <f t="shared" si="33"/>
        <v>#NUM!</v>
      </c>
      <c r="U72">
        <f t="shared" si="34"/>
        <v>0</v>
      </c>
      <c r="V72">
        <f t="shared" si="35"/>
        <v>0</v>
      </c>
      <c r="W72">
        <f t="shared" si="36"/>
        <v>0</v>
      </c>
      <c r="X72">
        <f t="shared" si="42"/>
        <v>-1.4290115874546728E-3</v>
      </c>
      <c r="Y72">
        <f t="shared" si="21"/>
        <v>47.441050008873276</v>
      </c>
      <c r="Z72">
        <f t="shared" si="22"/>
        <v>1.0586472250070716E-15</v>
      </c>
      <c r="AA72">
        <f t="shared" si="9"/>
        <v>87.340100442375913</v>
      </c>
      <c r="AB72">
        <f t="shared" si="23"/>
        <v>4.2000000000000011</v>
      </c>
      <c r="AC72">
        <f t="shared" si="24"/>
        <v>2.0952059722222202E-4</v>
      </c>
    </row>
    <row r="73" spans="1:29" x14ac:dyDescent="0.2">
      <c r="A73" s="11">
        <f t="shared" si="10"/>
        <v>4.2000000000000011</v>
      </c>
      <c r="B73" t="e">
        <f t="shared" si="26"/>
        <v>#NUM!</v>
      </c>
      <c r="C73" t="e">
        <f t="shared" si="11"/>
        <v>#NUM!</v>
      </c>
      <c r="D73" t="e">
        <f t="shared" si="27"/>
        <v>#NUM!</v>
      </c>
      <c r="E73">
        <f t="shared" si="12"/>
        <v>3.7148658700887163</v>
      </c>
      <c r="F73">
        <f t="shared" si="28"/>
        <v>-3.7148658700887163</v>
      </c>
      <c r="G73">
        <f t="shared" si="13"/>
        <v>4.5512621809319574E-16</v>
      </c>
      <c r="H73">
        <f t="shared" si="14"/>
        <v>1.1706968128257578</v>
      </c>
      <c r="I73" t="e">
        <f t="shared" si="29"/>
        <v>#NUM!</v>
      </c>
      <c r="J73" t="e">
        <f t="shared" si="30"/>
        <v>#NUM!</v>
      </c>
      <c r="K73" t="e">
        <f t="shared" si="31"/>
        <v>#NUM!</v>
      </c>
      <c r="L73" t="e">
        <f t="shared" si="32"/>
        <v>#NUM!</v>
      </c>
      <c r="M73">
        <f t="shared" si="15"/>
        <v>47.441050008873276</v>
      </c>
      <c r="N73">
        <f t="shared" si="16"/>
        <v>1.0586472250070716E-15</v>
      </c>
      <c r="O73">
        <f t="shared" si="7"/>
        <v>1.0586472250070716E-15</v>
      </c>
      <c r="P73">
        <f t="shared" si="17"/>
        <v>87.340100442375913</v>
      </c>
      <c r="Q73">
        <f t="shared" si="18"/>
        <v>1.4633717655852964E-15</v>
      </c>
      <c r="R73">
        <f t="shared" si="19"/>
        <v>-11.944444444444446</v>
      </c>
      <c r="S73">
        <f t="shared" si="20"/>
        <v>4.3000000000000007</v>
      </c>
      <c r="T73" t="e">
        <f t="shared" si="33"/>
        <v>#NUM!</v>
      </c>
      <c r="U73">
        <f t="shared" si="34"/>
        <v>0</v>
      </c>
      <c r="V73">
        <f t="shared" si="35"/>
        <v>0</v>
      </c>
      <c r="W73">
        <f t="shared" si="36"/>
        <v>0</v>
      </c>
      <c r="X73">
        <f t="shared" si="42"/>
        <v>-1.4959381537429054E-3</v>
      </c>
      <c r="Y73">
        <f t="shared" si="21"/>
        <v>47.441050008873276</v>
      </c>
      <c r="Z73">
        <f t="shared" si="22"/>
        <v>1.0586472250070716E-15</v>
      </c>
      <c r="AA73">
        <f t="shared" si="9"/>
        <v>87.340100442375913</v>
      </c>
      <c r="AB73">
        <f t="shared" si="23"/>
        <v>4.3000000000000007</v>
      </c>
      <c r="AC73">
        <f t="shared" si="24"/>
        <v>2.0105599999999983E-4</v>
      </c>
    </row>
    <row r="74" spans="1:29" x14ac:dyDescent="0.2">
      <c r="A74" s="11">
        <f t="shared" si="10"/>
        <v>4.3000000000000007</v>
      </c>
      <c r="B74" t="e">
        <f t="shared" si="26"/>
        <v>#NUM!</v>
      </c>
      <c r="C74" t="e">
        <f t="shared" si="11"/>
        <v>#NUM!</v>
      </c>
      <c r="D74" t="e">
        <f t="shared" si="27"/>
        <v>#NUM!</v>
      </c>
      <c r="E74">
        <f t="shared" si="12"/>
        <v>3.7148658700887163</v>
      </c>
      <c r="F74">
        <f t="shared" si="28"/>
        <v>-3.7148658700887163</v>
      </c>
      <c r="G74">
        <f t="shared" si="13"/>
        <v>4.5512621809319574E-16</v>
      </c>
      <c r="H74">
        <f t="shared" si="14"/>
        <v>1.1706968128257578</v>
      </c>
      <c r="I74" t="e">
        <f t="shared" si="29"/>
        <v>#NUM!</v>
      </c>
      <c r="J74" t="e">
        <f t="shared" si="30"/>
        <v>#NUM!</v>
      </c>
      <c r="K74" t="e">
        <f t="shared" si="31"/>
        <v>#NUM!</v>
      </c>
      <c r="L74" t="e">
        <f t="shared" si="32"/>
        <v>#NUM!</v>
      </c>
      <c r="M74">
        <f t="shared" si="15"/>
        <v>47.441050008873276</v>
      </c>
      <c r="N74">
        <f t="shared" si="16"/>
        <v>1.0586472250070716E-15</v>
      </c>
      <c r="O74">
        <f t="shared" si="7"/>
        <v>1.0586472250070716E-15</v>
      </c>
      <c r="P74">
        <f t="shared" si="17"/>
        <v>87.340100442375913</v>
      </c>
      <c r="Q74">
        <f t="shared" si="18"/>
        <v>1.4974036671105358E-15</v>
      </c>
      <c r="R74">
        <f t="shared" si="19"/>
        <v>-12.222222222222223</v>
      </c>
      <c r="S74">
        <f t="shared" si="20"/>
        <v>4.4000000000000004</v>
      </c>
      <c r="T74" t="e">
        <f t="shared" si="33"/>
        <v>#NUM!</v>
      </c>
      <c r="U74">
        <f t="shared" si="34"/>
        <v>0</v>
      </c>
      <c r="V74">
        <f t="shared" si="35"/>
        <v>0</v>
      </c>
      <c r="W74">
        <f t="shared" si="36"/>
        <v>0</v>
      </c>
      <c r="X74">
        <f t="shared" si="42"/>
        <v>-1.5537750777602634E-3</v>
      </c>
      <c r="Y74">
        <f t="shared" si="21"/>
        <v>47.441050008873276</v>
      </c>
      <c r="Z74">
        <f t="shared" si="22"/>
        <v>1.0586472250070716E-15</v>
      </c>
      <c r="AA74">
        <f t="shared" si="9"/>
        <v>87.340100442375913</v>
      </c>
      <c r="AB74">
        <f t="shared" si="23"/>
        <v>4.4000000000000004</v>
      </c>
      <c r="AC74">
        <f t="shared" si="24"/>
        <v>1.9276593055555545E-4</v>
      </c>
    </row>
    <row r="75" spans="1:29" x14ac:dyDescent="0.2">
      <c r="A75" s="11">
        <f t="shared" si="10"/>
        <v>4.4000000000000004</v>
      </c>
      <c r="B75" t="e">
        <f t="shared" si="26"/>
        <v>#NUM!</v>
      </c>
      <c r="C75" t="e">
        <f t="shared" si="11"/>
        <v>#NUM!</v>
      </c>
      <c r="D75" t="e">
        <f t="shared" si="27"/>
        <v>#NUM!</v>
      </c>
      <c r="E75">
        <f t="shared" si="12"/>
        <v>3.7148658700887163</v>
      </c>
      <c r="F75">
        <f t="shared" si="28"/>
        <v>-3.7148658700887163</v>
      </c>
      <c r="G75">
        <f t="shared" si="13"/>
        <v>4.5512621809319574E-16</v>
      </c>
      <c r="H75">
        <f t="shared" si="14"/>
        <v>1.1706968128257578</v>
      </c>
      <c r="I75" t="e">
        <f t="shared" si="29"/>
        <v>#NUM!</v>
      </c>
      <c r="J75" t="e">
        <f t="shared" si="30"/>
        <v>#NUM!</v>
      </c>
      <c r="K75" t="e">
        <f t="shared" si="31"/>
        <v>#NUM!</v>
      </c>
      <c r="L75" t="e">
        <f t="shared" si="32"/>
        <v>#NUM!</v>
      </c>
      <c r="M75">
        <f t="shared" si="15"/>
        <v>47.441050008873276</v>
      </c>
      <c r="N75">
        <f t="shared" si="16"/>
        <v>1.0586472250070716E-15</v>
      </c>
      <c r="O75">
        <f t="shared" si="7"/>
        <v>1.0586472250070716E-15</v>
      </c>
      <c r="P75">
        <f t="shared" si="17"/>
        <v>87.340100442375913</v>
      </c>
      <c r="Q75">
        <f t="shared" si="18"/>
        <v>1.531435568635775E-15</v>
      </c>
      <c r="R75">
        <f t="shared" si="19"/>
        <v>-12.5</v>
      </c>
      <c r="S75">
        <f t="shared" si="20"/>
        <v>4.5</v>
      </c>
      <c r="T75" t="e">
        <f t="shared" si="33"/>
        <v>#NUM!</v>
      </c>
      <c r="U75">
        <f t="shared" si="34"/>
        <v>0</v>
      </c>
      <c r="V75">
        <f t="shared" si="35"/>
        <v>0</v>
      </c>
      <c r="W75">
        <f t="shared" si="36"/>
        <v>0</v>
      </c>
      <c r="X75">
        <f t="shared" si="42"/>
        <v>-1.6028469907472447E-3</v>
      </c>
      <c r="Y75">
        <f t="shared" si="21"/>
        <v>47.441050008873276</v>
      </c>
      <c r="Z75">
        <f t="shared" si="22"/>
        <v>1.0586472250070716E-15</v>
      </c>
      <c r="AA75">
        <f t="shared" si="9"/>
        <v>87.340100442375913</v>
      </c>
      <c r="AB75">
        <f t="shared" si="23"/>
        <v>4.5</v>
      </c>
      <c r="AC75">
        <f t="shared" si="24"/>
        <v>1.8465038888888885E-4</v>
      </c>
    </row>
    <row r="76" spans="1:29" x14ac:dyDescent="0.2">
      <c r="A76" s="11">
        <f t="shared" si="10"/>
        <v>4.5</v>
      </c>
      <c r="B76" t="e">
        <f t="shared" si="26"/>
        <v>#NUM!</v>
      </c>
      <c r="C76" t="e">
        <f t="shared" si="11"/>
        <v>#NUM!</v>
      </c>
      <c r="D76" t="e">
        <f t="shared" si="27"/>
        <v>#NUM!</v>
      </c>
      <c r="E76">
        <f t="shared" si="12"/>
        <v>3.7148658700887163</v>
      </c>
      <c r="F76">
        <f t="shared" si="28"/>
        <v>-3.7148658700887163</v>
      </c>
      <c r="G76">
        <f t="shared" si="13"/>
        <v>4.5512621809319574E-16</v>
      </c>
      <c r="H76">
        <f t="shared" si="14"/>
        <v>1.1706968128257578</v>
      </c>
      <c r="I76" t="e">
        <f t="shared" si="29"/>
        <v>#NUM!</v>
      </c>
      <c r="J76" t="e">
        <f t="shared" si="30"/>
        <v>#NUM!</v>
      </c>
      <c r="K76" t="e">
        <f t="shared" si="31"/>
        <v>#NUM!</v>
      </c>
      <c r="L76" t="e">
        <f t="shared" si="32"/>
        <v>#NUM!</v>
      </c>
      <c r="M76">
        <f t="shared" si="15"/>
        <v>47.441050008873276</v>
      </c>
      <c r="N76">
        <f t="shared" si="16"/>
        <v>1.0586472250070716E-15</v>
      </c>
      <c r="O76">
        <f t="shared" si="7"/>
        <v>1.0586472250070716E-15</v>
      </c>
      <c r="P76">
        <f t="shared" si="17"/>
        <v>87.340100442375913</v>
      </c>
      <c r="Q76">
        <f t="shared" si="18"/>
        <v>1.5654674701610142E-15</v>
      </c>
      <c r="R76">
        <f t="shared" si="19"/>
        <v>-12.777777777777777</v>
      </c>
      <c r="S76">
        <f t="shared" si="20"/>
        <v>4.5999999999999996</v>
      </c>
      <c r="T76" t="e">
        <f t="shared" si="33"/>
        <v>#NUM!</v>
      </c>
      <c r="U76">
        <f t="shared" si="34"/>
        <v>0</v>
      </c>
      <c r="V76">
        <f t="shared" si="35"/>
        <v>0</v>
      </c>
      <c r="W76">
        <f t="shared" si="36"/>
        <v>0</v>
      </c>
      <c r="X76">
        <f t="shared" si="42"/>
        <v>-1.6434785239443502E-3</v>
      </c>
      <c r="Y76">
        <f t="shared" si="21"/>
        <v>47.441050008873276</v>
      </c>
      <c r="Z76">
        <f t="shared" si="22"/>
        <v>1.0586472250070716E-15</v>
      </c>
      <c r="AA76">
        <f t="shared" si="9"/>
        <v>87.340100442375913</v>
      </c>
      <c r="AB76">
        <f t="shared" si="23"/>
        <v>4.5999999999999996</v>
      </c>
      <c r="AC76">
        <f t="shared" si="24"/>
        <v>1.7670937499999996E-4</v>
      </c>
    </row>
    <row r="77" spans="1:29" x14ac:dyDescent="0.2">
      <c r="A77" s="11">
        <f t="shared" si="10"/>
        <v>4.5999999999999996</v>
      </c>
      <c r="B77" t="e">
        <f t="shared" si="26"/>
        <v>#NUM!</v>
      </c>
      <c r="C77" t="e">
        <f t="shared" si="11"/>
        <v>#NUM!</v>
      </c>
      <c r="D77" t="e">
        <f t="shared" si="27"/>
        <v>#NUM!</v>
      </c>
      <c r="E77">
        <f t="shared" si="12"/>
        <v>3.7148658700887163</v>
      </c>
      <c r="F77">
        <f t="shared" si="28"/>
        <v>-3.7148658700887163</v>
      </c>
      <c r="G77">
        <f t="shared" si="13"/>
        <v>4.5512621809319574E-16</v>
      </c>
      <c r="H77">
        <f t="shared" si="14"/>
        <v>1.1706968128257578</v>
      </c>
      <c r="I77" t="e">
        <f t="shared" si="29"/>
        <v>#NUM!</v>
      </c>
      <c r="J77" t="e">
        <f t="shared" si="30"/>
        <v>#NUM!</v>
      </c>
      <c r="K77" t="e">
        <f t="shared" si="31"/>
        <v>#NUM!</v>
      </c>
      <c r="L77" t="e">
        <f t="shared" si="32"/>
        <v>#NUM!</v>
      </c>
      <c r="M77">
        <f t="shared" si="15"/>
        <v>47.441050008873276</v>
      </c>
      <c r="N77">
        <f t="shared" si="16"/>
        <v>1.0586472250070716E-15</v>
      </c>
      <c r="O77">
        <f t="shared" si="7"/>
        <v>1.0586472250070716E-15</v>
      </c>
      <c r="P77">
        <f t="shared" si="17"/>
        <v>87.340100442375913</v>
      </c>
      <c r="Q77">
        <f t="shared" si="18"/>
        <v>1.5994993716862537E-15</v>
      </c>
      <c r="R77">
        <f t="shared" si="19"/>
        <v>-13.055555555555554</v>
      </c>
      <c r="S77">
        <f t="shared" si="20"/>
        <v>4.6999999999999993</v>
      </c>
      <c r="T77" t="e">
        <f t="shared" si="33"/>
        <v>#NUM!</v>
      </c>
      <c r="U77">
        <f t="shared" si="34"/>
        <v>0</v>
      </c>
      <c r="V77">
        <f t="shared" si="35"/>
        <v>0</v>
      </c>
      <c r="W77">
        <f t="shared" si="36"/>
        <v>0</v>
      </c>
      <c r="X77">
        <f t="shared" si="42"/>
        <v>-1.6759943085920799E-3</v>
      </c>
      <c r="Y77">
        <f t="shared" si="21"/>
        <v>47.441050008873276</v>
      </c>
      <c r="Z77">
        <f t="shared" si="22"/>
        <v>1.0586472250070716E-15</v>
      </c>
      <c r="AA77">
        <f t="shared" si="9"/>
        <v>87.340100442375913</v>
      </c>
      <c r="AB77">
        <f t="shared" si="23"/>
        <v>4.6999999999999993</v>
      </c>
      <c r="AC77">
        <f t="shared" si="24"/>
        <v>1.689428888888889E-4</v>
      </c>
    </row>
    <row r="78" spans="1:29" x14ac:dyDescent="0.2">
      <c r="A78" s="11">
        <f t="shared" si="10"/>
        <v>4.6999999999999993</v>
      </c>
      <c r="B78" t="e">
        <f t="shared" si="26"/>
        <v>#NUM!</v>
      </c>
      <c r="C78" t="e">
        <f t="shared" si="11"/>
        <v>#NUM!</v>
      </c>
      <c r="D78" t="e">
        <f t="shared" si="27"/>
        <v>#NUM!</v>
      </c>
      <c r="E78">
        <f t="shared" si="12"/>
        <v>3.7148658700887163</v>
      </c>
      <c r="F78">
        <f t="shared" si="28"/>
        <v>-3.7148658700887163</v>
      </c>
      <c r="G78">
        <f t="shared" si="13"/>
        <v>4.5512621809319574E-16</v>
      </c>
      <c r="H78">
        <f t="shared" si="14"/>
        <v>1.1706968128257578</v>
      </c>
      <c r="I78" t="e">
        <f t="shared" si="29"/>
        <v>#NUM!</v>
      </c>
      <c r="J78" t="e">
        <f t="shared" si="30"/>
        <v>#NUM!</v>
      </c>
      <c r="K78" t="e">
        <f t="shared" si="31"/>
        <v>#NUM!</v>
      </c>
      <c r="L78" t="e">
        <f t="shared" si="32"/>
        <v>#NUM!</v>
      </c>
      <c r="M78">
        <f t="shared" si="15"/>
        <v>47.441050008873276</v>
      </c>
      <c r="N78">
        <f t="shared" si="16"/>
        <v>1.0586472250070716E-15</v>
      </c>
      <c r="O78">
        <f t="shared" si="7"/>
        <v>1.0586472250070716E-15</v>
      </c>
      <c r="P78">
        <f t="shared" si="17"/>
        <v>87.340100442375913</v>
      </c>
      <c r="Q78">
        <f t="shared" si="18"/>
        <v>1.6335312732114929E-15</v>
      </c>
      <c r="R78">
        <f t="shared" si="19"/>
        <v>-13.33333333333333</v>
      </c>
      <c r="S78">
        <f t="shared" si="20"/>
        <v>4.7999999999999989</v>
      </c>
      <c r="T78" t="e">
        <f t="shared" si="33"/>
        <v>#NUM!</v>
      </c>
      <c r="U78">
        <f t="shared" si="34"/>
        <v>0</v>
      </c>
      <c r="V78">
        <f t="shared" si="35"/>
        <v>0</v>
      </c>
      <c r="W78">
        <f t="shared" si="36"/>
        <v>0</v>
      </c>
      <c r="X78">
        <f t="shared" si="42"/>
        <v>-1.7007189759309337E-3</v>
      </c>
      <c r="Y78">
        <f t="shared" si="21"/>
        <v>47.441050008873276</v>
      </c>
      <c r="Z78">
        <f t="shared" si="22"/>
        <v>1.0586472250070716E-15</v>
      </c>
      <c r="AA78">
        <f t="shared" si="9"/>
        <v>87.340100442375913</v>
      </c>
      <c r="AB78">
        <f t="shared" si="23"/>
        <v>4.7999999999999989</v>
      </c>
      <c r="AC78">
        <f t="shared" si="24"/>
        <v>1.6135093055555556E-4</v>
      </c>
    </row>
    <row r="79" spans="1:29" x14ac:dyDescent="0.2">
      <c r="A79" s="11">
        <f t="shared" si="10"/>
        <v>4.7999999999999989</v>
      </c>
      <c r="B79" t="e">
        <f t="shared" si="26"/>
        <v>#NUM!</v>
      </c>
      <c r="C79" t="e">
        <f t="shared" si="11"/>
        <v>#NUM!</v>
      </c>
      <c r="D79" t="e">
        <f t="shared" si="27"/>
        <v>#NUM!</v>
      </c>
      <c r="E79">
        <f t="shared" si="12"/>
        <v>3.7148658700887163</v>
      </c>
      <c r="F79">
        <f t="shared" si="28"/>
        <v>-3.7148658700887163</v>
      </c>
      <c r="G79">
        <f t="shared" si="13"/>
        <v>4.5512621809319574E-16</v>
      </c>
      <c r="H79">
        <f t="shared" si="14"/>
        <v>1.1706968128257578</v>
      </c>
      <c r="I79" t="e">
        <f t="shared" si="29"/>
        <v>#NUM!</v>
      </c>
      <c r="J79" t="e">
        <f t="shared" si="30"/>
        <v>#NUM!</v>
      </c>
      <c r="K79" t="e">
        <f t="shared" si="31"/>
        <v>#NUM!</v>
      </c>
      <c r="L79" t="e">
        <f t="shared" si="32"/>
        <v>#NUM!</v>
      </c>
      <c r="M79">
        <f t="shared" si="15"/>
        <v>47.441050008873276</v>
      </c>
      <c r="N79">
        <f t="shared" si="16"/>
        <v>1.0586472250070716E-15</v>
      </c>
      <c r="O79">
        <f t="shared" si="7"/>
        <v>1.0586472250070716E-15</v>
      </c>
      <c r="P79">
        <f t="shared" si="17"/>
        <v>87.340100442375913</v>
      </c>
      <c r="Q79">
        <f t="shared" si="18"/>
        <v>1.6675631747367323E-15</v>
      </c>
      <c r="R79">
        <f t="shared" si="19"/>
        <v>-13.611111111111107</v>
      </c>
      <c r="S79">
        <f t="shared" si="20"/>
        <v>4.8999999999999986</v>
      </c>
      <c r="T79" t="e">
        <f t="shared" si="33"/>
        <v>#NUM!</v>
      </c>
      <c r="U79">
        <f t="shared" si="34"/>
        <v>0</v>
      </c>
      <c r="V79">
        <f t="shared" si="35"/>
        <v>0</v>
      </c>
      <c r="W79">
        <f t="shared" si="36"/>
        <v>0</v>
      </c>
      <c r="X79">
        <f t="shared" si="42"/>
        <v>-1.7179771572014117E-3</v>
      </c>
      <c r="Y79">
        <f t="shared" si="21"/>
        <v>47.441050008873276</v>
      </c>
      <c r="Z79">
        <f t="shared" si="22"/>
        <v>1.0586472250070716E-15</v>
      </c>
      <c r="AA79">
        <f t="shared" si="9"/>
        <v>87.340100442375913</v>
      </c>
      <c r="AB79">
        <f t="shared" si="23"/>
        <v>4.8999999999999986</v>
      </c>
      <c r="AC79">
        <f t="shared" si="24"/>
        <v>1.5393350000000004E-4</v>
      </c>
    </row>
    <row r="80" spans="1:29" x14ac:dyDescent="0.2">
      <c r="A80" s="11">
        <f t="shared" si="10"/>
        <v>4.8999999999999986</v>
      </c>
      <c r="B80" t="e">
        <f t="shared" si="26"/>
        <v>#NUM!</v>
      </c>
      <c r="C80" t="e">
        <f t="shared" si="11"/>
        <v>#NUM!</v>
      </c>
      <c r="D80" t="e">
        <f t="shared" si="27"/>
        <v>#NUM!</v>
      </c>
      <c r="E80">
        <f t="shared" si="12"/>
        <v>3.7148658700887163</v>
      </c>
      <c r="F80">
        <f t="shared" si="28"/>
        <v>-3.7148658700887163</v>
      </c>
      <c r="G80">
        <f t="shared" si="13"/>
        <v>4.5512621809319574E-16</v>
      </c>
      <c r="H80">
        <f t="shared" si="14"/>
        <v>1.1706968128257578</v>
      </c>
      <c r="I80" t="e">
        <f t="shared" si="29"/>
        <v>#NUM!</v>
      </c>
      <c r="J80" t="e">
        <f t="shared" si="30"/>
        <v>#NUM!</v>
      </c>
      <c r="K80" t="e">
        <f t="shared" si="31"/>
        <v>#NUM!</v>
      </c>
      <c r="L80" t="e">
        <f t="shared" si="32"/>
        <v>#NUM!</v>
      </c>
      <c r="M80">
        <f t="shared" si="15"/>
        <v>47.441050008873276</v>
      </c>
      <c r="N80">
        <f t="shared" si="16"/>
        <v>1.0586472250070716E-15</v>
      </c>
      <c r="O80">
        <f t="shared" si="7"/>
        <v>1.0586472250070716E-15</v>
      </c>
      <c r="P80">
        <f t="shared" si="17"/>
        <v>87.340100442375913</v>
      </c>
      <c r="Q80">
        <f t="shared" si="18"/>
        <v>1.7015950762619715E-15</v>
      </c>
      <c r="R80">
        <f t="shared" si="19"/>
        <v>-13.888888888888884</v>
      </c>
      <c r="S80">
        <f t="shared" si="20"/>
        <v>4.9999999999999982</v>
      </c>
      <c r="T80" t="e">
        <f t="shared" si="33"/>
        <v>#NUM!</v>
      </c>
      <c r="U80">
        <f t="shared" si="34"/>
        <v>0</v>
      </c>
      <c r="V80">
        <f t="shared" si="35"/>
        <v>0</v>
      </c>
      <c r="W80">
        <f t="shared" si="36"/>
        <v>0</v>
      </c>
      <c r="X80">
        <f t="shared" si="42"/>
        <v>-1.7280934836440135E-3</v>
      </c>
      <c r="Y80">
        <f t="shared" si="21"/>
        <v>47.441050008873276</v>
      </c>
      <c r="Z80">
        <f t="shared" si="22"/>
        <v>1.0586472250070716E-15</v>
      </c>
      <c r="AA80">
        <f t="shared" si="9"/>
        <v>87.340100442375913</v>
      </c>
      <c r="AB80">
        <f t="shared" si="23"/>
        <v>4.9999999999999982</v>
      </c>
      <c r="AC80">
        <f t="shared" si="24"/>
        <v>1.4669059722222233E-4</v>
      </c>
    </row>
    <row r="81" spans="1:29" x14ac:dyDescent="0.2">
      <c r="A81" s="11">
        <f t="shared" si="10"/>
        <v>4.9999999999999982</v>
      </c>
      <c r="B81" t="e">
        <f t="shared" si="26"/>
        <v>#NUM!</v>
      </c>
      <c r="C81" t="e">
        <f t="shared" si="11"/>
        <v>#NUM!</v>
      </c>
      <c r="D81" t="e">
        <f t="shared" si="27"/>
        <v>#NUM!</v>
      </c>
      <c r="E81">
        <f t="shared" si="12"/>
        <v>3.7148658700887163</v>
      </c>
      <c r="F81">
        <f t="shared" si="28"/>
        <v>-3.7148658700887163</v>
      </c>
      <c r="G81">
        <f t="shared" si="13"/>
        <v>4.5512621809319574E-16</v>
      </c>
      <c r="H81">
        <f t="shared" si="14"/>
        <v>1.1706968128257578</v>
      </c>
      <c r="I81" t="e">
        <f t="shared" si="29"/>
        <v>#NUM!</v>
      </c>
      <c r="J81" t="e">
        <f t="shared" si="30"/>
        <v>#NUM!</v>
      </c>
      <c r="K81" t="e">
        <f t="shared" si="31"/>
        <v>#NUM!</v>
      </c>
      <c r="L81" t="e">
        <f t="shared" si="32"/>
        <v>#NUM!</v>
      </c>
      <c r="M81">
        <f t="shared" si="15"/>
        <v>47.441050008873276</v>
      </c>
      <c r="N81">
        <f t="shared" si="16"/>
        <v>1.0586472250070716E-15</v>
      </c>
      <c r="O81">
        <f t="shared" si="7"/>
        <v>1.0586472250070716E-15</v>
      </c>
      <c r="P81">
        <f t="shared" si="17"/>
        <v>87.340100442375913</v>
      </c>
      <c r="Q81">
        <f t="shared" si="18"/>
        <v>1.735626977787211E-15</v>
      </c>
      <c r="R81">
        <f t="shared" si="19"/>
        <v>-14.166666666666661</v>
      </c>
      <c r="S81">
        <f t="shared" si="20"/>
        <v>5.0999999999999979</v>
      </c>
      <c r="T81" t="e">
        <f t="shared" si="33"/>
        <v>#NUM!</v>
      </c>
      <c r="U81">
        <f t="shared" si="34"/>
        <v>0</v>
      </c>
      <c r="V81">
        <f t="shared" si="35"/>
        <v>0</v>
      </c>
      <c r="W81">
        <f t="shared" si="36"/>
        <v>0</v>
      </c>
      <c r="X81">
        <f t="shared" si="42"/>
        <v>-1.7313925864992396E-3</v>
      </c>
      <c r="Y81">
        <f t="shared" si="21"/>
        <v>47.441050008873276</v>
      </c>
      <c r="Z81">
        <f t="shared" si="22"/>
        <v>1.0586472250070716E-15</v>
      </c>
      <c r="AA81">
        <f t="shared" si="9"/>
        <v>87.340100442375913</v>
      </c>
      <c r="AB81">
        <f t="shared" si="23"/>
        <v>5.0999999999999979</v>
      </c>
      <c r="AC81">
        <f t="shared" si="24"/>
        <v>1.3962222222222229E-4</v>
      </c>
    </row>
    <row r="82" spans="1:29" x14ac:dyDescent="0.2">
      <c r="A82" s="11">
        <f t="shared" si="10"/>
        <v>5.0999999999999979</v>
      </c>
      <c r="B82" t="e">
        <f t="shared" si="26"/>
        <v>#NUM!</v>
      </c>
      <c r="C82" t="e">
        <f t="shared" si="11"/>
        <v>#NUM!</v>
      </c>
      <c r="D82" t="e">
        <f t="shared" si="27"/>
        <v>#NUM!</v>
      </c>
      <c r="E82">
        <f t="shared" si="12"/>
        <v>3.7148658700887163</v>
      </c>
      <c r="F82">
        <f t="shared" si="28"/>
        <v>-3.7148658700887163</v>
      </c>
      <c r="G82">
        <f t="shared" si="13"/>
        <v>4.5512621809319574E-16</v>
      </c>
      <c r="H82">
        <f t="shared" si="14"/>
        <v>1.1706968128257578</v>
      </c>
      <c r="I82" t="e">
        <f t="shared" si="29"/>
        <v>#NUM!</v>
      </c>
      <c r="J82" t="e">
        <f t="shared" si="30"/>
        <v>#NUM!</v>
      </c>
      <c r="K82" t="e">
        <f t="shared" si="31"/>
        <v>#NUM!</v>
      </c>
      <c r="L82" t="e">
        <f t="shared" si="32"/>
        <v>#NUM!</v>
      </c>
      <c r="M82">
        <f t="shared" si="15"/>
        <v>47.441050008873276</v>
      </c>
      <c r="N82">
        <f t="shared" si="16"/>
        <v>1.0586472250070716E-15</v>
      </c>
      <c r="O82">
        <f t="shared" si="7"/>
        <v>1.0586472250070716E-15</v>
      </c>
      <c r="P82">
        <f t="shared" si="17"/>
        <v>87.340100442375913</v>
      </c>
      <c r="Q82">
        <f t="shared" si="18"/>
        <v>1.7696588793124502E-15</v>
      </c>
      <c r="R82">
        <f t="shared" si="19"/>
        <v>-14.444444444444438</v>
      </c>
      <c r="S82">
        <f t="shared" si="20"/>
        <v>5.1999999999999975</v>
      </c>
      <c r="T82" t="e">
        <f t="shared" si="33"/>
        <v>#NUM!</v>
      </c>
      <c r="U82">
        <f t="shared" si="34"/>
        <v>0</v>
      </c>
      <c r="V82">
        <f t="shared" si="35"/>
        <v>0</v>
      </c>
      <c r="W82">
        <f t="shared" si="36"/>
        <v>0</v>
      </c>
      <c r="X82">
        <f t="shared" si="42"/>
        <v>-1.7281990970075898E-3</v>
      </c>
      <c r="Y82">
        <f t="shared" si="21"/>
        <v>47.441050008873276</v>
      </c>
      <c r="Z82">
        <f t="shared" si="22"/>
        <v>1.0586472250070716E-15</v>
      </c>
      <c r="AA82">
        <f t="shared" ref="AA82:AA89" si="43">IF(X82&lt;=0,P82,0)</f>
        <v>87.340100442375913</v>
      </c>
      <c r="AB82">
        <f t="shared" si="23"/>
        <v>5.1999999999999975</v>
      </c>
      <c r="AC82">
        <f t="shared" si="24"/>
        <v>1.3272837500000011E-4</v>
      </c>
    </row>
    <row r="83" spans="1:29" x14ac:dyDescent="0.2">
      <c r="A83" s="11">
        <f t="shared" si="10"/>
        <v>5.1999999999999975</v>
      </c>
      <c r="B83" t="e">
        <f t="shared" si="26"/>
        <v>#NUM!</v>
      </c>
      <c r="C83" t="e">
        <f t="shared" si="11"/>
        <v>#NUM!</v>
      </c>
      <c r="D83" t="e">
        <f t="shared" si="27"/>
        <v>#NUM!</v>
      </c>
      <c r="E83">
        <f t="shared" si="12"/>
        <v>3.7148658700887163</v>
      </c>
      <c r="F83">
        <f t="shared" si="28"/>
        <v>-3.7148658700887163</v>
      </c>
      <c r="G83">
        <f t="shared" si="13"/>
        <v>4.5512621809319574E-16</v>
      </c>
      <c r="H83">
        <f t="shared" si="14"/>
        <v>1.1706968128257578</v>
      </c>
      <c r="I83" t="e">
        <f t="shared" si="29"/>
        <v>#NUM!</v>
      </c>
      <c r="J83" t="e">
        <f t="shared" si="30"/>
        <v>#NUM!</v>
      </c>
      <c r="K83" t="e">
        <f t="shared" si="31"/>
        <v>#NUM!</v>
      </c>
      <c r="L83" t="e">
        <f t="shared" si="32"/>
        <v>#NUM!</v>
      </c>
      <c r="M83">
        <f t="shared" si="15"/>
        <v>47.441050008873276</v>
      </c>
      <c r="N83">
        <f t="shared" si="16"/>
        <v>1.0586472250070716E-15</v>
      </c>
      <c r="O83">
        <f t="shared" si="7"/>
        <v>1.0586472250070716E-15</v>
      </c>
      <c r="P83">
        <f t="shared" si="17"/>
        <v>87.340100442375913</v>
      </c>
      <c r="Q83">
        <f t="shared" si="18"/>
        <v>1.8036907808376896E-15</v>
      </c>
      <c r="R83">
        <f t="shared" si="19"/>
        <v>-14.722222222222214</v>
      </c>
      <c r="S83">
        <f t="shared" si="20"/>
        <v>5.2999999999999972</v>
      </c>
      <c r="T83" t="e">
        <f t="shared" si="33"/>
        <v>#NUM!</v>
      </c>
      <c r="U83">
        <f t="shared" si="34"/>
        <v>0</v>
      </c>
      <c r="V83">
        <f t="shared" si="35"/>
        <v>0</v>
      </c>
      <c r="W83">
        <f t="shared" si="36"/>
        <v>0</v>
      </c>
      <c r="X83">
        <f t="shared" si="42"/>
        <v>-1.7188376464095639E-3</v>
      </c>
      <c r="Y83">
        <f t="shared" si="21"/>
        <v>47.441050008873276</v>
      </c>
      <c r="Z83">
        <f t="shared" si="22"/>
        <v>1.0586472250070716E-15</v>
      </c>
      <c r="AA83">
        <f t="shared" si="43"/>
        <v>87.340100442375913</v>
      </c>
      <c r="AB83">
        <f t="shared" si="23"/>
        <v>5.2999999999999972</v>
      </c>
      <c r="AC83">
        <f t="shared" si="24"/>
        <v>1.2600905555555569E-4</v>
      </c>
    </row>
    <row r="84" spans="1:29" x14ac:dyDescent="0.2">
      <c r="A84" s="11">
        <f t="shared" si="10"/>
        <v>5.2999999999999972</v>
      </c>
      <c r="B84" t="e">
        <f t="shared" si="26"/>
        <v>#NUM!</v>
      </c>
      <c r="C84" t="e">
        <f t="shared" si="11"/>
        <v>#NUM!</v>
      </c>
      <c r="D84" t="e">
        <f t="shared" si="27"/>
        <v>#NUM!</v>
      </c>
      <c r="E84">
        <f t="shared" si="12"/>
        <v>3.7148658700887163</v>
      </c>
      <c r="F84">
        <f t="shared" si="28"/>
        <v>-3.7148658700887163</v>
      </c>
      <c r="G84">
        <f t="shared" si="13"/>
        <v>4.5512621809319574E-16</v>
      </c>
      <c r="H84">
        <f t="shared" si="14"/>
        <v>1.1706968128257578</v>
      </c>
      <c r="I84" t="e">
        <f t="shared" si="29"/>
        <v>#NUM!</v>
      </c>
      <c r="J84" t="e">
        <f t="shared" si="30"/>
        <v>#NUM!</v>
      </c>
      <c r="K84" t="e">
        <f t="shared" si="31"/>
        <v>#NUM!</v>
      </c>
      <c r="L84" t="e">
        <f t="shared" si="32"/>
        <v>#NUM!</v>
      </c>
      <c r="M84">
        <f t="shared" si="15"/>
        <v>47.441050008873276</v>
      </c>
      <c r="N84">
        <f t="shared" si="16"/>
        <v>1.0586472250070716E-15</v>
      </c>
      <c r="O84">
        <f t="shared" si="7"/>
        <v>1.0586472250070716E-15</v>
      </c>
      <c r="P84">
        <f t="shared" si="17"/>
        <v>87.340100442375913</v>
      </c>
      <c r="Q84">
        <f t="shared" si="18"/>
        <v>1.8377226823629288E-15</v>
      </c>
      <c r="R84">
        <f t="shared" si="19"/>
        <v>-14.999999999999991</v>
      </c>
      <c r="S84">
        <f t="shared" si="20"/>
        <v>5.3999999999999968</v>
      </c>
      <c r="T84" t="e">
        <f t="shared" si="33"/>
        <v>#NUM!</v>
      </c>
      <c r="U84">
        <f t="shared" si="34"/>
        <v>0</v>
      </c>
      <c r="V84">
        <f t="shared" si="35"/>
        <v>0</v>
      </c>
      <c r="W84">
        <f t="shared" si="36"/>
        <v>0</v>
      </c>
      <c r="X84">
        <f t="shared" si="42"/>
        <v>-1.7036328659456625E-3</v>
      </c>
      <c r="Y84">
        <f t="shared" si="21"/>
        <v>47.441050008873276</v>
      </c>
      <c r="Z84">
        <f t="shared" si="22"/>
        <v>1.0586472250070716E-15</v>
      </c>
      <c r="AA84">
        <f t="shared" si="43"/>
        <v>87.340100442375913</v>
      </c>
      <c r="AB84">
        <f t="shared" si="23"/>
        <v>5.3999999999999968</v>
      </c>
      <c r="AC84">
        <f t="shared" si="24"/>
        <v>1.1946426388888906E-4</v>
      </c>
    </row>
    <row r="85" spans="1:29" x14ac:dyDescent="0.2">
      <c r="A85" s="11">
        <f t="shared" si="10"/>
        <v>5.3999999999999968</v>
      </c>
      <c r="B85" t="e">
        <f t="shared" si="26"/>
        <v>#NUM!</v>
      </c>
      <c r="C85" t="e">
        <f t="shared" si="11"/>
        <v>#NUM!</v>
      </c>
      <c r="D85" t="e">
        <f t="shared" si="27"/>
        <v>#NUM!</v>
      </c>
      <c r="E85">
        <f t="shared" si="12"/>
        <v>3.7148658700887163</v>
      </c>
      <c r="F85">
        <f t="shared" si="28"/>
        <v>-3.7148658700887163</v>
      </c>
      <c r="G85">
        <f t="shared" si="13"/>
        <v>4.5512621809319574E-16</v>
      </c>
      <c r="H85">
        <f t="shared" si="14"/>
        <v>1.1706968128257578</v>
      </c>
      <c r="I85" t="e">
        <f t="shared" si="29"/>
        <v>#NUM!</v>
      </c>
      <c r="J85" t="e">
        <f t="shared" si="30"/>
        <v>#NUM!</v>
      </c>
      <c r="K85" t="e">
        <f t="shared" si="31"/>
        <v>#NUM!</v>
      </c>
      <c r="L85" t="e">
        <f t="shared" si="32"/>
        <v>#NUM!</v>
      </c>
      <c r="M85">
        <f t="shared" si="15"/>
        <v>47.441050008873276</v>
      </c>
      <c r="N85">
        <f t="shared" si="16"/>
        <v>1.0586472250070716E-15</v>
      </c>
      <c r="O85">
        <f t="shared" si="7"/>
        <v>1.0586472250070716E-15</v>
      </c>
      <c r="P85">
        <f t="shared" si="17"/>
        <v>87.340100442375913</v>
      </c>
      <c r="Q85">
        <f t="shared" si="18"/>
        <v>1.8717545838881681E-15</v>
      </c>
      <c r="R85">
        <f t="shared" si="19"/>
        <v>-15.277777777777768</v>
      </c>
      <c r="S85">
        <f t="shared" si="20"/>
        <v>5.4999999999999964</v>
      </c>
      <c r="T85" t="e">
        <f t="shared" si="33"/>
        <v>#NUM!</v>
      </c>
      <c r="U85">
        <f t="shared" si="34"/>
        <v>0</v>
      </c>
      <c r="V85">
        <f t="shared" si="35"/>
        <v>0</v>
      </c>
      <c r="W85">
        <f t="shared" si="36"/>
        <v>0</v>
      </c>
      <c r="X85">
        <f t="shared" si="42"/>
        <v>-1.6829093868563846E-3</v>
      </c>
      <c r="Y85">
        <f t="shared" si="21"/>
        <v>47.441050008873276</v>
      </c>
      <c r="Z85">
        <f t="shared" si="22"/>
        <v>1.0586472250070716E-15</v>
      </c>
      <c r="AA85">
        <f t="shared" si="43"/>
        <v>87.340100442375913</v>
      </c>
      <c r="AB85">
        <f t="shared" si="23"/>
        <v>5.4999999999999964</v>
      </c>
      <c r="AC85">
        <f t="shared" si="24"/>
        <v>1.1309400000000013E-4</v>
      </c>
    </row>
    <row r="86" spans="1:29" x14ac:dyDescent="0.2">
      <c r="A86" s="11">
        <f t="shared" si="10"/>
        <v>5.4999999999999964</v>
      </c>
      <c r="B86" t="e">
        <f t="shared" si="26"/>
        <v>#NUM!</v>
      </c>
      <c r="C86" t="e">
        <f t="shared" si="11"/>
        <v>#NUM!</v>
      </c>
      <c r="D86" t="e">
        <f t="shared" si="27"/>
        <v>#NUM!</v>
      </c>
      <c r="E86">
        <f t="shared" si="12"/>
        <v>3.7148658700887163</v>
      </c>
      <c r="F86">
        <f t="shared" si="28"/>
        <v>-3.7148658700887163</v>
      </c>
      <c r="G86">
        <f t="shared" si="13"/>
        <v>4.5512621809319574E-16</v>
      </c>
      <c r="H86">
        <f t="shared" si="14"/>
        <v>1.1706968128257578</v>
      </c>
      <c r="I86" t="e">
        <f t="shared" si="29"/>
        <v>#NUM!</v>
      </c>
      <c r="J86" t="e">
        <f t="shared" si="30"/>
        <v>#NUM!</v>
      </c>
      <c r="K86" t="e">
        <f t="shared" si="31"/>
        <v>#NUM!</v>
      </c>
      <c r="L86" t="e">
        <f t="shared" si="32"/>
        <v>#NUM!</v>
      </c>
      <c r="M86">
        <f t="shared" si="15"/>
        <v>47.441050008873276</v>
      </c>
      <c r="N86">
        <f t="shared" si="16"/>
        <v>1.0586472250070716E-15</v>
      </c>
      <c r="O86">
        <f t="shared" si="7"/>
        <v>1.0586472250070716E-15</v>
      </c>
      <c r="P86">
        <f t="shared" si="17"/>
        <v>87.340100442375913</v>
      </c>
      <c r="Q86">
        <f t="shared" si="18"/>
        <v>1.9057864854134077E-15</v>
      </c>
      <c r="R86">
        <f t="shared" si="19"/>
        <v>-15.555555555555545</v>
      </c>
      <c r="S86">
        <f t="shared" si="20"/>
        <v>5.5999999999999961</v>
      </c>
      <c r="T86" t="e">
        <f t="shared" si="33"/>
        <v>#NUM!</v>
      </c>
      <c r="U86">
        <f t="shared" si="34"/>
        <v>0</v>
      </c>
      <c r="V86">
        <f t="shared" si="35"/>
        <v>0</v>
      </c>
      <c r="W86">
        <f t="shared" si="36"/>
        <v>0</v>
      </c>
      <c r="X86">
        <f t="shared" si="42"/>
        <v>-1.6569918403822311E-3</v>
      </c>
      <c r="Y86">
        <f t="shared" si="21"/>
        <v>47.441050008873276</v>
      </c>
      <c r="Z86">
        <f t="shared" si="22"/>
        <v>1.0586472250070716E-15</v>
      </c>
      <c r="AA86">
        <f t="shared" si="43"/>
        <v>87.340100442375913</v>
      </c>
      <c r="AB86">
        <f t="shared" si="23"/>
        <v>5.5999999999999961</v>
      </c>
      <c r="AC86">
        <f t="shared" si="24"/>
        <v>1.0689826388888906E-4</v>
      </c>
    </row>
    <row r="87" spans="1:29" x14ac:dyDescent="0.2">
      <c r="A87" s="11">
        <f t="shared" si="10"/>
        <v>5.5999999999999961</v>
      </c>
      <c r="B87" t="e">
        <f t="shared" si="26"/>
        <v>#NUM!</v>
      </c>
      <c r="C87" t="e">
        <f t="shared" si="11"/>
        <v>#NUM!</v>
      </c>
      <c r="D87" t="e">
        <f t="shared" si="27"/>
        <v>#NUM!</v>
      </c>
      <c r="E87">
        <f t="shared" si="12"/>
        <v>3.7148658700887163</v>
      </c>
      <c r="F87">
        <f t="shared" si="28"/>
        <v>-3.7148658700887163</v>
      </c>
      <c r="G87">
        <f t="shared" si="13"/>
        <v>4.5512621809319574E-16</v>
      </c>
      <c r="H87">
        <f t="shared" si="14"/>
        <v>1.1706968128257578</v>
      </c>
      <c r="I87" t="e">
        <f t="shared" si="29"/>
        <v>#NUM!</v>
      </c>
      <c r="J87" t="e">
        <f t="shared" si="30"/>
        <v>#NUM!</v>
      </c>
      <c r="K87" t="e">
        <f t="shared" si="31"/>
        <v>#NUM!</v>
      </c>
      <c r="L87" t="e">
        <f t="shared" si="32"/>
        <v>#NUM!</v>
      </c>
      <c r="M87">
        <f t="shared" si="15"/>
        <v>47.441050008873276</v>
      </c>
      <c r="N87">
        <f t="shared" si="16"/>
        <v>1.0586472250070716E-15</v>
      </c>
      <c r="O87">
        <f t="shared" si="7"/>
        <v>1.0586472250070716E-15</v>
      </c>
      <c r="P87">
        <f t="shared" si="17"/>
        <v>87.340100442375913</v>
      </c>
      <c r="Q87">
        <f t="shared" si="18"/>
        <v>1.9398183869386469E-15</v>
      </c>
      <c r="R87">
        <f t="shared" si="19"/>
        <v>-15.833333333333321</v>
      </c>
      <c r="S87">
        <f t="shared" si="20"/>
        <v>5.6999999999999957</v>
      </c>
      <c r="T87" t="e">
        <f t="shared" si="33"/>
        <v>#NUM!</v>
      </c>
      <c r="U87">
        <f t="shared" si="34"/>
        <v>0</v>
      </c>
      <c r="V87">
        <f t="shared" si="35"/>
        <v>0</v>
      </c>
      <c r="W87">
        <f t="shared" si="36"/>
        <v>0</v>
      </c>
      <c r="X87">
        <f t="shared" si="42"/>
        <v>-1.6262048577637019E-3</v>
      </c>
      <c r="Y87">
        <f t="shared" si="21"/>
        <v>47.441050008873276</v>
      </c>
      <c r="Z87">
        <f t="shared" si="22"/>
        <v>1.0586472250070716E-15</v>
      </c>
      <c r="AA87">
        <f t="shared" si="43"/>
        <v>87.340100442375913</v>
      </c>
      <c r="AB87">
        <f t="shared" si="23"/>
        <v>5.6999999999999957</v>
      </c>
      <c r="AC87">
        <f t="shared" si="24"/>
        <v>1.0087705555555576E-4</v>
      </c>
    </row>
    <row r="88" spans="1:29" x14ac:dyDescent="0.2">
      <c r="A88" s="11">
        <f t="shared" si="10"/>
        <v>5.6999999999999957</v>
      </c>
      <c r="B88" t="e">
        <f t="shared" si="26"/>
        <v>#NUM!</v>
      </c>
      <c r="C88" t="e">
        <f t="shared" si="11"/>
        <v>#NUM!</v>
      </c>
      <c r="D88" t="e">
        <f t="shared" si="27"/>
        <v>#NUM!</v>
      </c>
      <c r="E88">
        <f t="shared" si="12"/>
        <v>3.7148658700887163</v>
      </c>
      <c r="F88">
        <f t="shared" si="28"/>
        <v>-3.7148658700887163</v>
      </c>
      <c r="G88">
        <f t="shared" si="13"/>
        <v>4.5512621809319574E-16</v>
      </c>
      <c r="H88">
        <f t="shared" si="14"/>
        <v>1.1706968128257578</v>
      </c>
      <c r="I88" t="e">
        <f t="shared" si="29"/>
        <v>#NUM!</v>
      </c>
      <c r="J88" t="e">
        <f t="shared" si="30"/>
        <v>#NUM!</v>
      </c>
      <c r="K88" t="e">
        <f t="shared" si="31"/>
        <v>#NUM!</v>
      </c>
      <c r="L88" t="e">
        <f t="shared" si="32"/>
        <v>#NUM!</v>
      </c>
      <c r="M88">
        <f t="shared" si="15"/>
        <v>47.441050008873276</v>
      </c>
      <c r="N88">
        <f t="shared" si="16"/>
        <v>1.0586472250070716E-15</v>
      </c>
      <c r="O88">
        <f t="shared" si="7"/>
        <v>1.0586472250070716E-15</v>
      </c>
      <c r="P88">
        <f t="shared" si="17"/>
        <v>87.340100442375913</v>
      </c>
      <c r="Q88">
        <f t="shared" si="18"/>
        <v>1.9738502884638861E-15</v>
      </c>
      <c r="R88">
        <f t="shared" si="19"/>
        <v>-16.111111111111097</v>
      </c>
      <c r="S88">
        <f t="shared" si="20"/>
        <v>5.7999999999999954</v>
      </c>
      <c r="T88" t="e">
        <f t="shared" si="33"/>
        <v>#NUM!</v>
      </c>
      <c r="U88">
        <f t="shared" si="34"/>
        <v>0</v>
      </c>
      <c r="V88">
        <f t="shared" si="35"/>
        <v>0</v>
      </c>
      <c r="W88">
        <f t="shared" si="36"/>
        <v>0</v>
      </c>
      <c r="X88">
        <f t="shared" si="42"/>
        <v>-1.5908730702412963E-3</v>
      </c>
      <c r="Y88">
        <f t="shared" si="21"/>
        <v>47.441050008873276</v>
      </c>
      <c r="Z88">
        <f t="shared" si="22"/>
        <v>1.0586472250070716E-15</v>
      </c>
      <c r="AA88">
        <f t="shared" si="43"/>
        <v>87.340100442375913</v>
      </c>
      <c r="AB88">
        <f t="shared" si="23"/>
        <v>5.7999999999999954</v>
      </c>
      <c r="AC88">
        <f t="shared" si="24"/>
        <v>9.5030375000000226E-5</v>
      </c>
    </row>
    <row r="89" spans="1:29" x14ac:dyDescent="0.2">
      <c r="A89" s="11">
        <f t="shared" si="10"/>
        <v>5.7999999999999954</v>
      </c>
      <c r="B89" t="e">
        <f t="shared" si="26"/>
        <v>#NUM!</v>
      </c>
      <c r="C89" t="e">
        <f t="shared" si="11"/>
        <v>#NUM!</v>
      </c>
      <c r="D89" t="e">
        <f t="shared" si="27"/>
        <v>#NUM!</v>
      </c>
      <c r="E89">
        <f t="shared" si="12"/>
        <v>3.7148658700887163</v>
      </c>
      <c r="F89">
        <f t="shared" si="28"/>
        <v>-3.7148658700887163</v>
      </c>
      <c r="G89">
        <f t="shared" si="13"/>
        <v>4.5512621809319574E-16</v>
      </c>
      <c r="H89">
        <f t="shared" si="14"/>
        <v>1.1706968128257578</v>
      </c>
      <c r="I89" t="e">
        <f t="shared" si="29"/>
        <v>#NUM!</v>
      </c>
      <c r="J89" t="e">
        <f t="shared" si="30"/>
        <v>#NUM!</v>
      </c>
      <c r="K89" t="e">
        <f t="shared" si="31"/>
        <v>#NUM!</v>
      </c>
      <c r="L89" t="e">
        <f t="shared" si="32"/>
        <v>#NUM!</v>
      </c>
      <c r="M89">
        <f t="shared" si="15"/>
        <v>47.441050008873276</v>
      </c>
      <c r="N89">
        <f t="shared" si="16"/>
        <v>1.0586472250070716E-15</v>
      </c>
      <c r="O89">
        <f t="shared" si="7"/>
        <v>1.0586472250070716E-15</v>
      </c>
      <c r="P89">
        <f t="shared" si="17"/>
        <v>87.340100442375913</v>
      </c>
      <c r="Q89">
        <f t="shared" si="18"/>
        <v>2.0078821899891254E-15</v>
      </c>
      <c r="R89">
        <f t="shared" si="19"/>
        <v>-16.388888888888875</v>
      </c>
      <c r="S89">
        <f t="shared" si="20"/>
        <v>5.899999999999995</v>
      </c>
      <c r="T89" t="e">
        <f t="shared" si="33"/>
        <v>#NUM!</v>
      </c>
      <c r="U89">
        <f t="shared" si="34"/>
        <v>0</v>
      </c>
      <c r="V89">
        <f t="shared" si="35"/>
        <v>0</v>
      </c>
      <c r="W89">
        <f t="shared" si="36"/>
        <v>0</v>
      </c>
      <c r="X89">
        <f t="shared" si="42"/>
        <v>-1.5513211090555149E-3</v>
      </c>
      <c r="Y89">
        <f t="shared" si="21"/>
        <v>47.441050008873276</v>
      </c>
      <c r="Z89">
        <f t="shared" si="22"/>
        <v>1.0586472250070716E-15</v>
      </c>
      <c r="AA89">
        <f t="shared" si="43"/>
        <v>87.340100442375913</v>
      </c>
      <c r="AB89">
        <f t="shared" si="23"/>
        <v>5.899999999999995</v>
      </c>
      <c r="AC89">
        <f t="shared" si="24"/>
        <v>8.9358222222222429E-5</v>
      </c>
    </row>
    <row r="90" spans="1:29" x14ac:dyDescent="0.2">
      <c r="A90" s="11">
        <f t="shared" si="10"/>
        <v>5.899999999999995</v>
      </c>
      <c r="B90" t="e">
        <f t="shared" si="26"/>
        <v>#NUM!</v>
      </c>
      <c r="C90" t="e">
        <f t="shared" si="11"/>
        <v>#NUM!</v>
      </c>
      <c r="D90" t="e">
        <f t="shared" si="27"/>
        <v>#NUM!</v>
      </c>
      <c r="E90">
        <f t="shared" si="12"/>
        <v>3.7148658700887163</v>
      </c>
      <c r="F90">
        <f t="shared" si="28"/>
        <v>-3.7148658700887163</v>
      </c>
      <c r="G90">
        <f t="shared" si="13"/>
        <v>4.5512621809319574E-16</v>
      </c>
      <c r="H90">
        <f t="shared" si="14"/>
        <v>1.1706968128257578</v>
      </c>
      <c r="I90" t="e">
        <f t="shared" si="29"/>
        <v>#NUM!</v>
      </c>
      <c r="J90" t="e">
        <f t="shared" si="30"/>
        <v>#NUM!</v>
      </c>
      <c r="K90" t="e">
        <f t="shared" si="31"/>
        <v>#NUM!</v>
      </c>
      <c r="L90" t="e">
        <f t="shared" si="32"/>
        <v>#NUM!</v>
      </c>
      <c r="M90">
        <f t="shared" si="15"/>
        <v>47.441050008873276</v>
      </c>
      <c r="N90">
        <f t="shared" si="16"/>
        <v>1.0586472250070716E-15</v>
      </c>
      <c r="O90">
        <f t="shared" si="7"/>
        <v>1.0586472250070716E-15</v>
      </c>
      <c r="P90">
        <f t="shared" si="17"/>
        <v>87.340100442375913</v>
      </c>
      <c r="Q90">
        <f t="shared" si="18"/>
        <v>2.0419140915143646E-15</v>
      </c>
      <c r="R90">
        <f t="shared" si="19"/>
        <v>-16.66666666666665</v>
      </c>
      <c r="S90">
        <f t="shared" si="20"/>
        <v>5.9999999999999947</v>
      </c>
      <c r="T90" t="e">
        <f t="shared" si="33"/>
        <v>#NUM!</v>
      </c>
      <c r="U90">
        <f t="shared" si="34"/>
        <v>0</v>
      </c>
      <c r="V90">
        <f t="shared" si="35"/>
        <v>0</v>
      </c>
      <c r="W90">
        <f t="shared" si="36"/>
        <v>0</v>
      </c>
      <c r="X90">
        <f t="shared" si="42"/>
        <v>-1.5078736054468576E-3</v>
      </c>
      <c r="Y90">
        <f t="shared" si="21"/>
        <v>47.441050008873276</v>
      </c>
      <c r="Z90">
        <f t="shared" si="22"/>
        <v>1.0586472250070716E-15</v>
      </c>
      <c r="AA90">
        <f>IF(X90=0,P90,0)</f>
        <v>0</v>
      </c>
      <c r="AB90">
        <f t="shared" si="23"/>
        <v>5.9999999999999947</v>
      </c>
      <c r="AC90">
        <f t="shared" si="24"/>
        <v>8.3860597222222455E-5</v>
      </c>
    </row>
    <row r="91" spans="1:29" x14ac:dyDescent="0.2">
      <c r="A91" s="11">
        <f t="shared" si="10"/>
        <v>5.9999999999999947</v>
      </c>
      <c r="B91" t="e">
        <f t="shared" si="26"/>
        <v>#NUM!</v>
      </c>
      <c r="C91" t="e">
        <f t="shared" si="11"/>
        <v>#NUM!</v>
      </c>
      <c r="D91" t="e">
        <f t="shared" si="27"/>
        <v>#NUM!</v>
      </c>
      <c r="E91">
        <f t="shared" si="12"/>
        <v>3.7148658700887163</v>
      </c>
      <c r="F91">
        <f t="shared" si="28"/>
        <v>-3.7148658700887163</v>
      </c>
      <c r="G91">
        <f t="shared" si="13"/>
        <v>4.5512621809319574E-16</v>
      </c>
      <c r="H91">
        <f t="shared" si="14"/>
        <v>1.1706968128257578</v>
      </c>
      <c r="I91" t="e">
        <f t="shared" si="29"/>
        <v>#NUM!</v>
      </c>
      <c r="J91" t="e">
        <f t="shared" si="30"/>
        <v>#NUM!</v>
      </c>
      <c r="K91" t="e">
        <f t="shared" si="31"/>
        <v>#NUM!</v>
      </c>
      <c r="L91" t="e">
        <f t="shared" si="32"/>
        <v>#NUM!</v>
      </c>
      <c r="M91">
        <f t="shared" si="15"/>
        <v>47.441050008873276</v>
      </c>
      <c r="N91">
        <f t="shared" si="16"/>
        <v>1.0586472250070716E-15</v>
      </c>
      <c r="O91">
        <f t="shared" si="7"/>
        <v>1.0586472250070716E-15</v>
      </c>
      <c r="P91">
        <f t="shared" si="17"/>
        <v>87.340100442375913</v>
      </c>
      <c r="Q91">
        <f t="shared" si="18"/>
        <v>2.0759459930396042E-15</v>
      </c>
      <c r="R91">
        <f t="shared" si="19"/>
        <v>-16.944444444444429</v>
      </c>
      <c r="S91">
        <f t="shared" si="20"/>
        <v>6.0999999999999943</v>
      </c>
      <c r="T91" t="e">
        <f t="shared" si="33"/>
        <v>#NUM!</v>
      </c>
      <c r="U91">
        <f t="shared" si="34"/>
        <v>0</v>
      </c>
      <c r="V91">
        <f t="shared" si="35"/>
        <v>0</v>
      </c>
      <c r="W91">
        <f t="shared" si="36"/>
        <v>0</v>
      </c>
      <c r="X91">
        <f t="shared" si="42"/>
        <v>-1.4608551906558247E-3</v>
      </c>
      <c r="Y91">
        <f t="shared" si="21"/>
        <v>47.441050008873276</v>
      </c>
      <c r="Z91">
        <f t="shared" si="22"/>
        <v>1.0586472250070716E-15</v>
      </c>
      <c r="AA91">
        <f t="shared" ref="AA91:AA154" si="44">IF(X91&lt;=0,P91,0)</f>
        <v>87.340100442375913</v>
      </c>
      <c r="AB91">
        <f t="shared" si="23"/>
        <v>6.0999999999999943</v>
      </c>
      <c r="AC91">
        <f t="shared" si="24"/>
        <v>7.8537500000000249E-5</v>
      </c>
    </row>
    <row r="92" spans="1:29" x14ac:dyDescent="0.2">
      <c r="A92" s="11">
        <f t="shared" si="10"/>
        <v>6.0999999999999943</v>
      </c>
      <c r="B92" t="e">
        <f t="shared" si="26"/>
        <v>#NUM!</v>
      </c>
      <c r="C92" t="e">
        <f t="shared" si="11"/>
        <v>#NUM!</v>
      </c>
      <c r="D92" t="e">
        <f t="shared" si="27"/>
        <v>#NUM!</v>
      </c>
      <c r="E92">
        <f t="shared" si="12"/>
        <v>3.7148658700887163</v>
      </c>
      <c r="F92">
        <f t="shared" si="28"/>
        <v>-3.7148658700887163</v>
      </c>
      <c r="G92">
        <f t="shared" si="13"/>
        <v>4.5512621809319574E-16</v>
      </c>
      <c r="H92">
        <f t="shared" si="14"/>
        <v>1.1706968128257578</v>
      </c>
      <c r="I92" t="e">
        <f t="shared" si="29"/>
        <v>#NUM!</v>
      </c>
      <c r="J92" t="e">
        <f t="shared" si="30"/>
        <v>#NUM!</v>
      </c>
      <c r="K92" t="e">
        <f t="shared" si="31"/>
        <v>#NUM!</v>
      </c>
      <c r="L92" t="e">
        <f t="shared" si="32"/>
        <v>#NUM!</v>
      </c>
      <c r="M92">
        <f t="shared" si="15"/>
        <v>47.441050008873276</v>
      </c>
      <c r="N92">
        <f t="shared" si="16"/>
        <v>1.0586472250070716E-15</v>
      </c>
      <c r="O92">
        <f t="shared" si="7"/>
        <v>1.0586472250070716E-15</v>
      </c>
      <c r="P92">
        <f t="shared" si="17"/>
        <v>87.340100442375913</v>
      </c>
      <c r="Q92">
        <f t="shared" si="18"/>
        <v>2.1099778945648434E-15</v>
      </c>
      <c r="R92">
        <f t="shared" si="19"/>
        <v>-17.222222222222204</v>
      </c>
      <c r="S92">
        <f t="shared" si="20"/>
        <v>6.199999999999994</v>
      </c>
      <c r="T92" t="e">
        <f t="shared" si="33"/>
        <v>#NUM!</v>
      </c>
      <c r="U92">
        <f t="shared" si="34"/>
        <v>0</v>
      </c>
      <c r="V92">
        <f t="shared" si="35"/>
        <v>0</v>
      </c>
      <c r="W92">
        <f t="shared" si="36"/>
        <v>0</v>
      </c>
      <c r="X92">
        <f t="shared" si="42"/>
        <v>-1.4105904959229156E-3</v>
      </c>
      <c r="Y92">
        <f t="shared" si="21"/>
        <v>47.441050008873276</v>
      </c>
      <c r="Z92">
        <f t="shared" si="22"/>
        <v>1.0586472250070716E-15</v>
      </c>
      <c r="AA92">
        <f t="shared" si="44"/>
        <v>87.340100442375913</v>
      </c>
      <c r="AB92">
        <f t="shared" si="23"/>
        <v>6.199999999999994</v>
      </c>
      <c r="AC92">
        <f t="shared" si="24"/>
        <v>7.3388930555555825E-5</v>
      </c>
    </row>
    <row r="93" spans="1:29" x14ac:dyDescent="0.2">
      <c r="A93" s="11">
        <f t="shared" si="10"/>
        <v>6.199999999999994</v>
      </c>
      <c r="B93" t="e">
        <f t="shared" si="26"/>
        <v>#NUM!</v>
      </c>
      <c r="C93" t="e">
        <f t="shared" si="11"/>
        <v>#NUM!</v>
      </c>
      <c r="D93" t="e">
        <f t="shared" si="27"/>
        <v>#NUM!</v>
      </c>
      <c r="E93">
        <f t="shared" si="12"/>
        <v>3.7148658700887163</v>
      </c>
      <c r="F93">
        <f t="shared" si="28"/>
        <v>-3.7148658700887163</v>
      </c>
      <c r="G93">
        <f t="shared" si="13"/>
        <v>4.5512621809319574E-16</v>
      </c>
      <c r="H93">
        <f t="shared" si="14"/>
        <v>1.1706968128257578</v>
      </c>
      <c r="I93" t="e">
        <f t="shared" si="29"/>
        <v>#NUM!</v>
      </c>
      <c r="J93" t="e">
        <f t="shared" si="30"/>
        <v>#NUM!</v>
      </c>
      <c r="K93" t="e">
        <f t="shared" si="31"/>
        <v>#NUM!</v>
      </c>
      <c r="L93" t="e">
        <f t="shared" si="32"/>
        <v>#NUM!</v>
      </c>
      <c r="M93">
        <f t="shared" si="15"/>
        <v>47.441050008873276</v>
      </c>
      <c r="N93">
        <f t="shared" si="16"/>
        <v>1.0586472250070716E-15</v>
      </c>
      <c r="O93">
        <f t="shared" si="7"/>
        <v>1.0586472250070716E-15</v>
      </c>
      <c r="P93">
        <f t="shared" si="17"/>
        <v>87.340100442375913</v>
      </c>
      <c r="Q93">
        <f t="shared" si="18"/>
        <v>2.1440097960900827E-15</v>
      </c>
      <c r="R93">
        <f t="shared" si="19"/>
        <v>-17.499999999999982</v>
      </c>
      <c r="S93">
        <f t="shared" si="20"/>
        <v>6.2999999999999936</v>
      </c>
      <c r="T93" t="e">
        <f t="shared" si="33"/>
        <v>#NUM!</v>
      </c>
      <c r="U93">
        <f t="shared" si="34"/>
        <v>0</v>
      </c>
      <c r="V93">
        <f t="shared" si="35"/>
        <v>0</v>
      </c>
      <c r="W93">
        <f t="shared" si="36"/>
        <v>0</v>
      </c>
      <c r="X93">
        <f t="shared" si="42"/>
        <v>-1.3574041524886302E-3</v>
      </c>
      <c r="Y93">
        <f t="shared" si="21"/>
        <v>47.441050008873276</v>
      </c>
      <c r="Z93">
        <f t="shared" si="22"/>
        <v>1.0586472250070716E-15</v>
      </c>
      <c r="AA93">
        <f t="shared" si="44"/>
        <v>87.340100442375913</v>
      </c>
      <c r="AB93">
        <f t="shared" si="23"/>
        <v>6.2999999999999936</v>
      </c>
      <c r="AC93">
        <f t="shared" si="24"/>
        <v>6.8414888888889129E-5</v>
      </c>
    </row>
    <row r="94" spans="1:29" x14ac:dyDescent="0.2">
      <c r="A94" s="11">
        <f t="shared" si="10"/>
        <v>6.2999999999999936</v>
      </c>
      <c r="B94" t="e">
        <f t="shared" si="26"/>
        <v>#NUM!</v>
      </c>
      <c r="C94" t="e">
        <f t="shared" si="11"/>
        <v>#NUM!</v>
      </c>
      <c r="D94" t="e">
        <f t="shared" si="27"/>
        <v>#NUM!</v>
      </c>
      <c r="E94">
        <f t="shared" si="12"/>
        <v>3.7148658700887163</v>
      </c>
      <c r="F94">
        <f t="shared" si="28"/>
        <v>-3.7148658700887163</v>
      </c>
      <c r="G94">
        <f t="shared" si="13"/>
        <v>4.5512621809319574E-16</v>
      </c>
      <c r="H94">
        <f t="shared" si="14"/>
        <v>1.1706968128257578</v>
      </c>
      <c r="I94" t="e">
        <f t="shared" si="29"/>
        <v>#NUM!</v>
      </c>
      <c r="J94" t="e">
        <f t="shared" si="30"/>
        <v>#NUM!</v>
      </c>
      <c r="K94" t="e">
        <f t="shared" si="31"/>
        <v>#NUM!</v>
      </c>
      <c r="L94" t="e">
        <f t="shared" si="32"/>
        <v>#NUM!</v>
      </c>
      <c r="M94">
        <f t="shared" si="15"/>
        <v>47.441050008873276</v>
      </c>
      <c r="N94">
        <f t="shared" si="16"/>
        <v>1.0586472250070716E-15</v>
      </c>
      <c r="O94">
        <f t="shared" si="7"/>
        <v>1.0586472250070716E-15</v>
      </c>
      <c r="P94">
        <f t="shared" si="17"/>
        <v>87.340100442375913</v>
      </c>
      <c r="Q94">
        <f t="shared" si="18"/>
        <v>2.1780416976153219E-15</v>
      </c>
      <c r="R94">
        <f t="shared" si="19"/>
        <v>-17.777777777777757</v>
      </c>
      <c r="S94">
        <f t="shared" si="20"/>
        <v>6.3999999999999932</v>
      </c>
      <c r="T94" t="e">
        <f t="shared" si="33"/>
        <v>#NUM!</v>
      </c>
      <c r="U94">
        <f t="shared" si="34"/>
        <v>0</v>
      </c>
      <c r="V94">
        <f t="shared" si="35"/>
        <v>0</v>
      </c>
      <c r="W94">
        <f t="shared" si="36"/>
        <v>0</v>
      </c>
      <c r="X94">
        <f t="shared" si="42"/>
        <v>-1.3016207915934692E-3</v>
      </c>
      <c r="Y94">
        <f t="shared" si="21"/>
        <v>47.441050008873276</v>
      </c>
      <c r="Z94">
        <f t="shared" si="22"/>
        <v>1.0586472250070716E-15</v>
      </c>
      <c r="AA94">
        <f t="shared" si="44"/>
        <v>87.340100442375913</v>
      </c>
      <c r="AB94">
        <f t="shared" si="23"/>
        <v>6.3999999999999932</v>
      </c>
      <c r="AC94">
        <f t="shared" si="24"/>
        <v>6.3615375000000257E-5</v>
      </c>
    </row>
    <row r="95" spans="1:29" x14ac:dyDescent="0.2">
      <c r="A95" s="11">
        <f t="shared" si="10"/>
        <v>6.3999999999999932</v>
      </c>
      <c r="B95" t="e">
        <f t="shared" si="26"/>
        <v>#NUM!</v>
      </c>
      <c r="C95" t="e">
        <f t="shared" si="11"/>
        <v>#NUM!</v>
      </c>
      <c r="D95" t="e">
        <f t="shared" si="27"/>
        <v>#NUM!</v>
      </c>
      <c r="E95">
        <f t="shared" si="12"/>
        <v>3.7148658700887163</v>
      </c>
      <c r="F95">
        <f t="shared" si="28"/>
        <v>-3.7148658700887163</v>
      </c>
      <c r="G95">
        <f t="shared" si="13"/>
        <v>4.5512621809319574E-16</v>
      </c>
      <c r="H95">
        <f t="shared" si="14"/>
        <v>1.1706968128257578</v>
      </c>
      <c r="I95" t="e">
        <f t="shared" ref="I95:I158" si="45">SQRT(((B95-F95)^2)+((C95-G95)^2)+(D95^2))</f>
        <v>#NUM!</v>
      </c>
      <c r="J95" t="e">
        <f t="shared" si="30"/>
        <v>#NUM!</v>
      </c>
      <c r="K95" t="e">
        <f t="shared" si="31"/>
        <v>#NUM!</v>
      </c>
      <c r="L95" t="e">
        <f t="shared" si="32"/>
        <v>#NUM!</v>
      </c>
      <c r="M95">
        <f t="shared" si="15"/>
        <v>47.441050008873276</v>
      </c>
      <c r="N95">
        <f t="shared" si="16"/>
        <v>1.0586472250070716E-15</v>
      </c>
      <c r="O95">
        <f t="shared" ref="O95:O158" si="46">ABS(N95)</f>
        <v>1.0586472250070716E-15</v>
      </c>
      <c r="P95">
        <f t="shared" si="17"/>
        <v>87.340100442375913</v>
      </c>
      <c r="Q95">
        <f t="shared" si="18"/>
        <v>2.2120735991405615E-15</v>
      </c>
      <c r="R95">
        <f t="shared" si="19"/>
        <v>-18.055555555555536</v>
      </c>
      <c r="S95">
        <f t="shared" si="20"/>
        <v>6.4999999999999929</v>
      </c>
      <c r="T95" t="e">
        <f t="shared" si="33"/>
        <v>#NUM!</v>
      </c>
      <c r="U95">
        <f t="shared" si="34"/>
        <v>0</v>
      </c>
      <c r="V95">
        <f t="shared" si="35"/>
        <v>0</v>
      </c>
      <c r="W95">
        <f t="shared" si="36"/>
        <v>0</v>
      </c>
      <c r="X95">
        <f t="shared" si="42"/>
        <v>-1.2435650444779325E-3</v>
      </c>
      <c r="Y95">
        <f t="shared" si="21"/>
        <v>47.441050008873276</v>
      </c>
      <c r="Z95">
        <f t="shared" si="22"/>
        <v>1.0586472250070716E-15</v>
      </c>
      <c r="AA95">
        <f t="shared" si="44"/>
        <v>87.340100442375913</v>
      </c>
      <c r="AB95">
        <f t="shared" si="23"/>
        <v>6.4999999999999929</v>
      </c>
      <c r="AC95">
        <f t="shared" si="24"/>
        <v>5.8990388888889166E-5</v>
      </c>
    </row>
    <row r="96" spans="1:29" x14ac:dyDescent="0.2">
      <c r="A96" s="11">
        <f t="shared" ref="A96:A159" si="47">A95+$B$22</f>
        <v>6.4999999999999929</v>
      </c>
      <c r="B96" t="e">
        <f t="shared" ref="B96:B159" si="48">B95+(J95*$B$22)</f>
        <v>#NUM!</v>
      </c>
      <c r="C96" t="e">
        <f t="shared" ref="C96:C159" si="49">C95+(K95*$B$22)</f>
        <v>#NUM!</v>
      </c>
      <c r="D96" t="e">
        <f t="shared" ref="D96:D159" si="50">D95+(L95*$B$22)</f>
        <v>#NUM!</v>
      </c>
      <c r="E96">
        <f t="shared" ref="E96:E159" si="51">IF($B$13=2,$B$23*((0.1036*LN(ABS(P95+1)))+0.8731),IF($B$13=3,$B$23*((0.139*LN(ABS(P95+1)))+0.7503),$B$23))</f>
        <v>3.7148658700887163</v>
      </c>
      <c r="F96">
        <f t="shared" ref="F96:F159" si="52">E96*COS(RADIANS($B$10))</f>
        <v>-3.7148658700887163</v>
      </c>
      <c r="G96">
        <f t="shared" ref="G96:G159" si="53">E96*SIN(RADIANS($B$10))</f>
        <v>4.5512621809319574E-16</v>
      </c>
      <c r="H96">
        <f t="shared" ref="H96:H159" si="54">1.22*EXP(-0.0001065*(P95+$B$12))</f>
        <v>1.1706968128257578</v>
      </c>
      <c r="I96" t="e">
        <f t="shared" si="45"/>
        <v>#NUM!</v>
      </c>
      <c r="J96" t="e">
        <f t="shared" si="30"/>
        <v>#NUM!</v>
      </c>
      <c r="K96" t="e">
        <f t="shared" si="31"/>
        <v>#NUM!</v>
      </c>
      <c r="L96" t="e">
        <f t="shared" si="32"/>
        <v>#NUM!</v>
      </c>
      <c r="M96">
        <f t="shared" ref="M96:M159" si="55">IF(X96&gt;0,IF(P95&lt;=Param_1,M95,M95+(B97*$B$22)),M95)</f>
        <v>47.441050008873276</v>
      </c>
      <c r="N96">
        <f t="shared" ref="N96:N159" si="56">IF(X96&gt;0,IF(P95&lt;=Param_1,N95,N95+(C97*$B$22)),N95)</f>
        <v>1.0586472250070716E-15</v>
      </c>
      <c r="O96">
        <f t="shared" si="46"/>
        <v>1.0586472250070716E-15</v>
      </c>
      <c r="P96">
        <f t="shared" ref="P96:P159" si="57">IF(X96&gt;0,IF(P95&lt;Param_1,P95,P95+(D97*$B$22)),P95)</f>
        <v>87.340100442375913</v>
      </c>
      <c r="Q96">
        <f t="shared" ref="Q96:Q159" si="58">IF(P95&lt;Param_1,Q95,A97*$B$23*SIN(RADIANS($B$10)))</f>
        <v>2.2461055006658007E-15</v>
      </c>
      <c r="R96">
        <f t="shared" ref="R96:R159" si="59">IF(P95&lt;Param_1,R95,A97*$B$23*COS(RADIANS($B$10)))</f>
        <v>-18.333333333333311</v>
      </c>
      <c r="S96">
        <f t="shared" ref="S96:S159" si="60">IF(P95&lt;Param_1,S95,A97)</f>
        <v>6.5999999999999925</v>
      </c>
      <c r="T96" t="e">
        <f t="shared" si="33"/>
        <v>#NUM!</v>
      </c>
      <c r="U96">
        <f t="shared" si="34"/>
        <v>0</v>
      </c>
      <c r="V96">
        <f t="shared" si="35"/>
        <v>0</v>
      </c>
      <c r="W96">
        <f t="shared" si="36"/>
        <v>0</v>
      </c>
      <c r="X96">
        <f t="shared" si="42"/>
        <v>-1.1835615423825198E-3</v>
      </c>
      <c r="Y96">
        <f t="shared" ref="Y96:Y159" si="61">IF(X96&lt;=0,M96,0)</f>
        <v>47.441050008873276</v>
      </c>
      <c r="Z96">
        <f t="shared" ref="Z96:Z159" si="62">IF(X96&lt;=0,N96,0)</f>
        <v>1.0586472250070716E-15</v>
      </c>
      <c r="AA96">
        <f t="shared" si="44"/>
        <v>87.340100442375913</v>
      </c>
      <c r="AB96">
        <f t="shared" ref="AB96:AB159" si="63">IF(X96&lt;=0,S96,3000)</f>
        <v>6.5999999999999925</v>
      </c>
      <c r="AC96">
        <f t="shared" ref="AC96:AC159" si="64">IF($B$24="S",$B$20,3.1415*(($B$18*0.0005)-($B$26*A96))^2)</f>
        <v>5.4539930555555857E-5</v>
      </c>
    </row>
    <row r="97" spans="1:29" x14ac:dyDescent="0.2">
      <c r="A97" s="11">
        <f t="shared" si="47"/>
        <v>6.5999999999999925</v>
      </c>
      <c r="B97" t="e">
        <f t="shared" si="48"/>
        <v>#NUM!</v>
      </c>
      <c r="C97" t="e">
        <f t="shared" si="49"/>
        <v>#NUM!</v>
      </c>
      <c r="D97" t="e">
        <f t="shared" si="50"/>
        <v>#NUM!</v>
      </c>
      <c r="E97">
        <f t="shared" si="51"/>
        <v>3.7148658700887163</v>
      </c>
      <c r="F97">
        <f t="shared" si="52"/>
        <v>-3.7148658700887163</v>
      </c>
      <c r="G97">
        <f t="shared" si="53"/>
        <v>4.5512621809319574E-16</v>
      </c>
      <c r="H97">
        <f t="shared" si="54"/>
        <v>1.1706968128257578</v>
      </c>
      <c r="I97" t="e">
        <f t="shared" si="45"/>
        <v>#NUM!</v>
      </c>
      <c r="J97" t="e">
        <f t="shared" ref="J97:J160" si="65">-0.5*H97*I97*AC97*$B$17*(B97-F97)/X97</f>
        <v>#NUM!</v>
      </c>
      <c r="K97" t="e">
        <f t="shared" ref="K97:K160" si="66">-0.5*H97*I97*AC97*$B$17*(C97-G97)/X97</f>
        <v>#NUM!</v>
      </c>
      <c r="L97" t="e">
        <f t="shared" ref="L97:L160" si="67">(-0.5*H97*AC97*I97*$B$17*D97/X97)-$B$21</f>
        <v>#NUM!</v>
      </c>
      <c r="M97">
        <f t="shared" si="55"/>
        <v>47.441050008873276</v>
      </c>
      <c r="N97">
        <f t="shared" si="56"/>
        <v>1.0586472250070716E-15</v>
      </c>
      <c r="O97">
        <f t="shared" si="46"/>
        <v>1.0586472250070716E-15</v>
      </c>
      <c r="P97">
        <f t="shared" si="57"/>
        <v>87.340100442375913</v>
      </c>
      <c r="Q97">
        <f t="shared" si="58"/>
        <v>2.2801374021910399E-15</v>
      </c>
      <c r="R97">
        <f t="shared" si="59"/>
        <v>-18.611111111111089</v>
      </c>
      <c r="S97">
        <f t="shared" si="60"/>
        <v>6.6999999999999922</v>
      </c>
      <c r="T97" t="e">
        <f t="shared" ref="T97:T160" si="68">IF(D97&lt;0,T96,A98)</f>
        <v>#NUM!</v>
      </c>
      <c r="U97">
        <f t="shared" ref="U97:U160" si="69">IF(ROUND(A97*10,3)=$B$14*10,M97,0)</f>
        <v>0</v>
      </c>
      <c r="V97">
        <f t="shared" ref="V97:V160" si="70">IF(ROUND(A97*10,3)=$B$14*10,N97,0)</f>
        <v>0</v>
      </c>
      <c r="W97">
        <f t="shared" ref="W97:W160" si="71">IF(ROUND(A97*10,3)=$B$14*10,P97,0)</f>
        <v>0</v>
      </c>
      <c r="X97">
        <f t="shared" si="42"/>
        <v>-1.1219349165477303E-3</v>
      </c>
      <c r="Y97">
        <f t="shared" si="61"/>
        <v>47.441050008873276</v>
      </c>
      <c r="Z97">
        <f t="shared" si="62"/>
        <v>1.0586472250070716E-15</v>
      </c>
      <c r="AA97">
        <f t="shared" si="44"/>
        <v>87.340100442375913</v>
      </c>
      <c r="AB97">
        <f t="shared" si="63"/>
        <v>6.6999999999999922</v>
      </c>
      <c r="AC97">
        <f t="shared" si="64"/>
        <v>5.026400000000027E-5</v>
      </c>
    </row>
    <row r="98" spans="1:29" x14ac:dyDescent="0.2">
      <c r="A98" s="11">
        <f t="shared" si="47"/>
        <v>6.6999999999999922</v>
      </c>
      <c r="B98" t="e">
        <f t="shared" si="48"/>
        <v>#NUM!</v>
      </c>
      <c r="C98" t="e">
        <f t="shared" si="49"/>
        <v>#NUM!</v>
      </c>
      <c r="D98" t="e">
        <f t="shared" si="50"/>
        <v>#NUM!</v>
      </c>
      <c r="E98">
        <f t="shared" si="51"/>
        <v>3.7148658700887163</v>
      </c>
      <c r="F98">
        <f t="shared" si="52"/>
        <v>-3.7148658700887163</v>
      </c>
      <c r="G98">
        <f t="shared" si="53"/>
        <v>4.5512621809319574E-16</v>
      </c>
      <c r="H98">
        <f t="shared" si="54"/>
        <v>1.1706968128257578</v>
      </c>
      <c r="I98" t="e">
        <f t="shared" si="45"/>
        <v>#NUM!</v>
      </c>
      <c r="J98" t="e">
        <f t="shared" si="65"/>
        <v>#NUM!</v>
      </c>
      <c r="K98" t="e">
        <f t="shared" si="66"/>
        <v>#NUM!</v>
      </c>
      <c r="L98" t="e">
        <f t="shared" si="67"/>
        <v>#NUM!</v>
      </c>
      <c r="M98">
        <f t="shared" si="55"/>
        <v>47.441050008873276</v>
      </c>
      <c r="N98">
        <f t="shared" si="56"/>
        <v>1.0586472250070716E-15</v>
      </c>
      <c r="O98">
        <f t="shared" si="46"/>
        <v>1.0586472250070716E-15</v>
      </c>
      <c r="P98">
        <f t="shared" si="57"/>
        <v>87.340100442375913</v>
      </c>
      <c r="Q98">
        <f t="shared" si="58"/>
        <v>2.3141693037162792E-15</v>
      </c>
      <c r="R98">
        <f t="shared" si="59"/>
        <v>-18.888888888888864</v>
      </c>
      <c r="S98">
        <f t="shared" si="60"/>
        <v>6.7999999999999918</v>
      </c>
      <c r="T98" t="e">
        <f t="shared" si="68"/>
        <v>#NUM!</v>
      </c>
      <c r="U98">
        <f t="shared" si="69"/>
        <v>0</v>
      </c>
      <c r="V98">
        <f t="shared" si="70"/>
        <v>0</v>
      </c>
      <c r="W98">
        <f t="shared" si="71"/>
        <v>0</v>
      </c>
      <c r="X98">
        <f t="shared" si="42"/>
        <v>-1.0590097982140657E-3</v>
      </c>
      <c r="Y98">
        <f t="shared" si="61"/>
        <v>47.441050008873276</v>
      </c>
      <c r="Z98">
        <f t="shared" si="62"/>
        <v>1.0586472250070716E-15</v>
      </c>
      <c r="AA98">
        <f t="shared" si="44"/>
        <v>87.340100442375913</v>
      </c>
      <c r="AB98">
        <f t="shared" si="63"/>
        <v>6.7999999999999918</v>
      </c>
      <c r="AC98">
        <f t="shared" si="64"/>
        <v>4.6162597222222505E-5</v>
      </c>
    </row>
    <row r="99" spans="1:29" x14ac:dyDescent="0.2">
      <c r="A99" s="11">
        <f t="shared" si="47"/>
        <v>6.7999999999999918</v>
      </c>
      <c r="B99" t="e">
        <f t="shared" si="48"/>
        <v>#NUM!</v>
      </c>
      <c r="C99" t="e">
        <f t="shared" si="49"/>
        <v>#NUM!</v>
      </c>
      <c r="D99" t="e">
        <f t="shared" si="50"/>
        <v>#NUM!</v>
      </c>
      <c r="E99">
        <f t="shared" si="51"/>
        <v>3.7148658700887163</v>
      </c>
      <c r="F99">
        <f t="shared" si="52"/>
        <v>-3.7148658700887163</v>
      </c>
      <c r="G99">
        <f t="shared" si="53"/>
        <v>4.5512621809319574E-16</v>
      </c>
      <c r="H99">
        <f t="shared" si="54"/>
        <v>1.1706968128257578</v>
      </c>
      <c r="I99" t="e">
        <f t="shared" si="45"/>
        <v>#NUM!</v>
      </c>
      <c r="J99" t="e">
        <f t="shared" si="65"/>
        <v>#NUM!</v>
      </c>
      <c r="K99" t="e">
        <f t="shared" si="66"/>
        <v>#NUM!</v>
      </c>
      <c r="L99" t="e">
        <f t="shared" si="67"/>
        <v>#NUM!</v>
      </c>
      <c r="M99">
        <f t="shared" si="55"/>
        <v>47.441050008873276</v>
      </c>
      <c r="N99">
        <f t="shared" si="56"/>
        <v>1.0586472250070716E-15</v>
      </c>
      <c r="O99">
        <f t="shared" si="46"/>
        <v>1.0586472250070716E-15</v>
      </c>
      <c r="P99">
        <f t="shared" si="57"/>
        <v>87.340100442375913</v>
      </c>
      <c r="Q99">
        <f t="shared" si="58"/>
        <v>2.3482012052415188E-15</v>
      </c>
      <c r="R99">
        <f t="shared" si="59"/>
        <v>-19.166666666666643</v>
      </c>
      <c r="S99">
        <f t="shared" si="60"/>
        <v>6.8999999999999915</v>
      </c>
      <c r="T99" t="e">
        <f t="shared" si="68"/>
        <v>#NUM!</v>
      </c>
      <c r="U99">
        <f t="shared" si="69"/>
        <v>0</v>
      </c>
      <c r="V99">
        <f t="shared" si="70"/>
        <v>0</v>
      </c>
      <c r="W99">
        <f t="shared" si="71"/>
        <v>0</v>
      </c>
      <c r="X99">
        <f t="shared" si="42"/>
        <v>-9.9511081862202477E-4</v>
      </c>
      <c r="Y99">
        <f t="shared" si="61"/>
        <v>47.441050008873276</v>
      </c>
      <c r="Z99">
        <f t="shared" si="62"/>
        <v>1.0586472250070716E-15</v>
      </c>
      <c r="AA99">
        <f t="shared" si="44"/>
        <v>87.340100442375913</v>
      </c>
      <c r="AB99">
        <f t="shared" si="63"/>
        <v>6.8999999999999915</v>
      </c>
      <c r="AC99">
        <f t="shared" si="64"/>
        <v>4.2235722222222515E-5</v>
      </c>
    </row>
    <row r="100" spans="1:29" x14ac:dyDescent="0.2">
      <c r="A100" s="11">
        <f t="shared" si="47"/>
        <v>6.8999999999999915</v>
      </c>
      <c r="B100" t="e">
        <f t="shared" si="48"/>
        <v>#NUM!</v>
      </c>
      <c r="C100" t="e">
        <f t="shared" si="49"/>
        <v>#NUM!</v>
      </c>
      <c r="D100" t="e">
        <f t="shared" si="50"/>
        <v>#NUM!</v>
      </c>
      <c r="E100">
        <f t="shared" si="51"/>
        <v>3.7148658700887163</v>
      </c>
      <c r="F100">
        <f t="shared" si="52"/>
        <v>-3.7148658700887163</v>
      </c>
      <c r="G100">
        <f t="shared" si="53"/>
        <v>4.5512621809319574E-16</v>
      </c>
      <c r="H100">
        <f t="shared" si="54"/>
        <v>1.1706968128257578</v>
      </c>
      <c r="I100" t="e">
        <f t="shared" si="45"/>
        <v>#NUM!</v>
      </c>
      <c r="J100" t="e">
        <f t="shared" si="65"/>
        <v>#NUM!</v>
      </c>
      <c r="K100" t="e">
        <f t="shared" si="66"/>
        <v>#NUM!</v>
      </c>
      <c r="L100" t="e">
        <f t="shared" si="67"/>
        <v>#NUM!</v>
      </c>
      <c r="M100">
        <f t="shared" si="55"/>
        <v>47.441050008873276</v>
      </c>
      <c r="N100">
        <f t="shared" si="56"/>
        <v>1.0586472250070716E-15</v>
      </c>
      <c r="O100">
        <f t="shared" si="46"/>
        <v>1.0586472250070716E-15</v>
      </c>
      <c r="P100">
        <f t="shared" si="57"/>
        <v>87.340100442375913</v>
      </c>
      <c r="Q100">
        <f t="shared" si="58"/>
        <v>2.382233106766758E-15</v>
      </c>
      <c r="R100">
        <f t="shared" si="59"/>
        <v>-19.444444444444418</v>
      </c>
      <c r="S100">
        <f t="shared" si="60"/>
        <v>6.9999999999999911</v>
      </c>
      <c r="T100" t="e">
        <f t="shared" si="68"/>
        <v>#NUM!</v>
      </c>
      <c r="U100">
        <f t="shared" si="69"/>
        <v>0</v>
      </c>
      <c r="V100">
        <f t="shared" si="70"/>
        <v>0</v>
      </c>
      <c r="W100">
        <f t="shared" si="71"/>
        <v>0</v>
      </c>
      <c r="X100">
        <f t="shared" si="42"/>
        <v>-9.3056260901210823E-4</v>
      </c>
      <c r="Y100">
        <f t="shared" si="61"/>
        <v>47.441050008873276</v>
      </c>
      <c r="Z100">
        <f t="shared" si="62"/>
        <v>1.0586472250070716E-15</v>
      </c>
      <c r="AA100">
        <f t="shared" si="44"/>
        <v>87.340100442375913</v>
      </c>
      <c r="AB100">
        <f t="shared" si="63"/>
        <v>6.9999999999999911</v>
      </c>
      <c r="AC100">
        <f t="shared" si="64"/>
        <v>3.8483375000000301E-5</v>
      </c>
    </row>
    <row r="101" spans="1:29" x14ac:dyDescent="0.2">
      <c r="A101" s="11">
        <f t="shared" si="47"/>
        <v>6.9999999999999911</v>
      </c>
      <c r="B101" t="e">
        <f t="shared" si="48"/>
        <v>#NUM!</v>
      </c>
      <c r="C101" t="e">
        <f t="shared" si="49"/>
        <v>#NUM!</v>
      </c>
      <c r="D101" t="e">
        <f t="shared" si="50"/>
        <v>#NUM!</v>
      </c>
      <c r="E101">
        <f t="shared" si="51"/>
        <v>3.7148658700887163</v>
      </c>
      <c r="F101">
        <f t="shared" si="52"/>
        <v>-3.7148658700887163</v>
      </c>
      <c r="G101">
        <f t="shared" si="53"/>
        <v>4.5512621809319574E-16</v>
      </c>
      <c r="H101">
        <f t="shared" si="54"/>
        <v>1.1706968128257578</v>
      </c>
      <c r="I101" t="e">
        <f t="shared" si="45"/>
        <v>#NUM!</v>
      </c>
      <c r="J101" t="e">
        <f t="shared" si="65"/>
        <v>#NUM!</v>
      </c>
      <c r="K101" t="e">
        <f t="shared" si="66"/>
        <v>#NUM!</v>
      </c>
      <c r="L101" t="e">
        <f t="shared" si="67"/>
        <v>#NUM!</v>
      </c>
      <c r="M101">
        <f t="shared" si="55"/>
        <v>47.441050008873276</v>
      </c>
      <c r="N101">
        <f t="shared" si="56"/>
        <v>1.0586472250070716E-15</v>
      </c>
      <c r="O101">
        <f t="shared" si="46"/>
        <v>1.0586472250070716E-15</v>
      </c>
      <c r="P101">
        <f t="shared" si="57"/>
        <v>87.340100442375913</v>
      </c>
      <c r="Q101">
        <f t="shared" si="58"/>
        <v>2.4162650082919972E-15</v>
      </c>
      <c r="R101">
        <f t="shared" si="59"/>
        <v>-19.722222222222197</v>
      </c>
      <c r="S101">
        <f t="shared" si="60"/>
        <v>7.0999999999999908</v>
      </c>
      <c r="T101" t="e">
        <f t="shared" si="68"/>
        <v>#NUM!</v>
      </c>
      <c r="U101">
        <f t="shared" si="69"/>
        <v>0</v>
      </c>
      <c r="V101">
        <f t="shared" si="70"/>
        <v>0</v>
      </c>
      <c r="W101">
        <f t="shared" si="71"/>
        <v>0</v>
      </c>
      <c r="X101">
        <f t="shared" si="42"/>
        <v>-8.6568980062481492E-4</v>
      </c>
      <c r="Y101">
        <f t="shared" si="61"/>
        <v>47.441050008873276</v>
      </c>
      <c r="Z101">
        <f t="shared" si="62"/>
        <v>1.0586472250070716E-15</v>
      </c>
      <c r="AA101">
        <f t="shared" si="44"/>
        <v>87.340100442375913</v>
      </c>
      <c r="AB101">
        <f t="shared" si="63"/>
        <v>7.0999999999999908</v>
      </c>
      <c r="AC101">
        <f t="shared" si="64"/>
        <v>3.4905555555555822E-5</v>
      </c>
    </row>
    <row r="102" spans="1:29" x14ac:dyDescent="0.2">
      <c r="A102" s="11">
        <f t="shared" si="47"/>
        <v>7.0999999999999908</v>
      </c>
      <c r="B102" t="e">
        <f t="shared" si="48"/>
        <v>#NUM!</v>
      </c>
      <c r="C102" t="e">
        <f t="shared" si="49"/>
        <v>#NUM!</v>
      </c>
      <c r="D102" t="e">
        <f t="shared" si="50"/>
        <v>#NUM!</v>
      </c>
      <c r="E102">
        <f t="shared" si="51"/>
        <v>3.7148658700887163</v>
      </c>
      <c r="F102">
        <f t="shared" si="52"/>
        <v>-3.7148658700887163</v>
      </c>
      <c r="G102">
        <f t="shared" si="53"/>
        <v>4.5512621809319574E-16</v>
      </c>
      <c r="H102">
        <f t="shared" si="54"/>
        <v>1.1706968128257578</v>
      </c>
      <c r="I102" t="e">
        <f t="shared" si="45"/>
        <v>#NUM!</v>
      </c>
      <c r="J102" t="e">
        <f t="shared" si="65"/>
        <v>#NUM!</v>
      </c>
      <c r="K102" t="e">
        <f t="shared" si="66"/>
        <v>#NUM!</v>
      </c>
      <c r="L102" t="e">
        <f t="shared" si="67"/>
        <v>#NUM!</v>
      </c>
      <c r="M102">
        <f t="shared" si="55"/>
        <v>47.441050008873276</v>
      </c>
      <c r="N102">
        <f t="shared" si="56"/>
        <v>1.0586472250070716E-15</v>
      </c>
      <c r="O102">
        <f t="shared" si="46"/>
        <v>1.0586472250070716E-15</v>
      </c>
      <c r="P102">
        <f t="shared" si="57"/>
        <v>87.340100442375913</v>
      </c>
      <c r="Q102">
        <f t="shared" si="58"/>
        <v>2.4502969098172365E-15</v>
      </c>
      <c r="R102">
        <f t="shared" si="59"/>
        <v>-19.999999999999972</v>
      </c>
      <c r="S102">
        <f t="shared" si="60"/>
        <v>7.1999999999999904</v>
      </c>
      <c r="T102" t="e">
        <f t="shared" si="68"/>
        <v>#NUM!</v>
      </c>
      <c r="U102">
        <f t="shared" si="69"/>
        <v>0</v>
      </c>
      <c r="V102">
        <f t="shared" si="70"/>
        <v>0</v>
      </c>
      <c r="W102">
        <f t="shared" si="71"/>
        <v>0</v>
      </c>
      <c r="X102">
        <f t="shared" si="42"/>
        <v>-8.0081702470064637E-4</v>
      </c>
      <c r="Y102">
        <f t="shared" si="61"/>
        <v>47.441050008873276</v>
      </c>
      <c r="Z102">
        <f t="shared" si="62"/>
        <v>1.0586472250070716E-15</v>
      </c>
      <c r="AA102">
        <f t="shared" si="44"/>
        <v>87.340100442375913</v>
      </c>
      <c r="AB102">
        <f t="shared" si="63"/>
        <v>7.1999999999999904</v>
      </c>
      <c r="AC102">
        <f t="shared" si="64"/>
        <v>3.1502263888889165E-5</v>
      </c>
    </row>
    <row r="103" spans="1:29" x14ac:dyDescent="0.2">
      <c r="A103" s="11">
        <f t="shared" si="47"/>
        <v>7.1999999999999904</v>
      </c>
      <c r="B103" t="e">
        <f t="shared" si="48"/>
        <v>#NUM!</v>
      </c>
      <c r="C103" t="e">
        <f t="shared" si="49"/>
        <v>#NUM!</v>
      </c>
      <c r="D103" t="e">
        <f t="shared" si="50"/>
        <v>#NUM!</v>
      </c>
      <c r="E103">
        <f t="shared" si="51"/>
        <v>3.7148658700887163</v>
      </c>
      <c r="F103">
        <f t="shared" si="52"/>
        <v>-3.7148658700887163</v>
      </c>
      <c r="G103">
        <f t="shared" si="53"/>
        <v>4.5512621809319574E-16</v>
      </c>
      <c r="H103">
        <f t="shared" si="54"/>
        <v>1.1706968128257578</v>
      </c>
      <c r="I103" t="e">
        <f t="shared" si="45"/>
        <v>#NUM!</v>
      </c>
      <c r="J103" t="e">
        <f t="shared" si="65"/>
        <v>#NUM!</v>
      </c>
      <c r="K103" t="e">
        <f t="shared" si="66"/>
        <v>#NUM!</v>
      </c>
      <c r="L103" t="e">
        <f t="shared" si="67"/>
        <v>#NUM!</v>
      </c>
      <c r="M103">
        <f t="shared" si="55"/>
        <v>47.441050008873276</v>
      </c>
      <c r="N103">
        <f t="shared" si="56"/>
        <v>1.0586472250070716E-15</v>
      </c>
      <c r="O103">
        <f t="shared" si="46"/>
        <v>1.0586472250070716E-15</v>
      </c>
      <c r="P103">
        <f t="shared" si="57"/>
        <v>87.340100442375913</v>
      </c>
      <c r="Q103">
        <f t="shared" si="58"/>
        <v>2.4843288113424761E-15</v>
      </c>
      <c r="R103">
        <f t="shared" si="59"/>
        <v>-20.27777777777775</v>
      </c>
      <c r="S103">
        <f t="shared" si="60"/>
        <v>7.2999999999999901</v>
      </c>
      <c r="T103" t="e">
        <f t="shared" si="68"/>
        <v>#NUM!</v>
      </c>
      <c r="U103">
        <f t="shared" si="69"/>
        <v>0</v>
      </c>
      <c r="V103">
        <f t="shared" si="70"/>
        <v>0</v>
      </c>
      <c r="W103">
        <f t="shared" si="71"/>
        <v>0</v>
      </c>
      <c r="X103">
        <f t="shared" si="42"/>
        <v>-7.3626891248010178E-4</v>
      </c>
      <c r="Y103">
        <f t="shared" si="61"/>
        <v>47.441050008873276</v>
      </c>
      <c r="Z103">
        <f t="shared" si="62"/>
        <v>1.0586472250070716E-15</v>
      </c>
      <c r="AA103">
        <f t="shared" si="44"/>
        <v>87.340100442375913</v>
      </c>
      <c r="AB103">
        <f t="shared" si="63"/>
        <v>7.2999999999999901</v>
      </c>
      <c r="AC103">
        <f t="shared" si="64"/>
        <v>2.8273500000000277E-5</v>
      </c>
    </row>
    <row r="104" spans="1:29" x14ac:dyDescent="0.2">
      <c r="A104" s="11">
        <f t="shared" si="47"/>
        <v>7.2999999999999901</v>
      </c>
      <c r="B104" t="e">
        <f t="shared" si="48"/>
        <v>#NUM!</v>
      </c>
      <c r="C104" t="e">
        <f t="shared" si="49"/>
        <v>#NUM!</v>
      </c>
      <c r="D104" t="e">
        <f t="shared" si="50"/>
        <v>#NUM!</v>
      </c>
      <c r="E104">
        <f t="shared" si="51"/>
        <v>3.7148658700887163</v>
      </c>
      <c r="F104">
        <f t="shared" si="52"/>
        <v>-3.7148658700887163</v>
      </c>
      <c r="G104">
        <f t="shared" si="53"/>
        <v>4.5512621809319574E-16</v>
      </c>
      <c r="H104">
        <f t="shared" si="54"/>
        <v>1.1706968128257578</v>
      </c>
      <c r="I104" t="e">
        <f t="shared" si="45"/>
        <v>#NUM!</v>
      </c>
      <c r="J104" t="e">
        <f t="shared" si="65"/>
        <v>#NUM!</v>
      </c>
      <c r="K104" t="e">
        <f t="shared" si="66"/>
        <v>#NUM!</v>
      </c>
      <c r="L104" t="e">
        <f t="shared" si="67"/>
        <v>#NUM!</v>
      </c>
      <c r="M104">
        <f t="shared" si="55"/>
        <v>47.441050008873276</v>
      </c>
      <c r="N104">
        <f t="shared" si="56"/>
        <v>1.0586472250070716E-15</v>
      </c>
      <c r="O104">
        <f t="shared" si="46"/>
        <v>1.0586472250070716E-15</v>
      </c>
      <c r="P104">
        <f t="shared" si="57"/>
        <v>87.340100442375913</v>
      </c>
      <c r="Q104">
        <f t="shared" si="58"/>
        <v>2.5183607128677153E-15</v>
      </c>
      <c r="R104">
        <f t="shared" si="59"/>
        <v>-20.555555555555525</v>
      </c>
      <c r="S104">
        <f t="shared" si="60"/>
        <v>7.3999999999999897</v>
      </c>
      <c r="T104" t="e">
        <f t="shared" si="68"/>
        <v>#NUM!</v>
      </c>
      <c r="U104">
        <f t="shared" si="69"/>
        <v>0</v>
      </c>
      <c r="V104">
        <f t="shared" si="70"/>
        <v>0</v>
      </c>
      <c r="W104">
        <f t="shared" si="71"/>
        <v>0</v>
      </c>
      <c r="X104">
        <f t="shared" si="42"/>
        <v>-6.7237009520368114E-4</v>
      </c>
      <c r="Y104">
        <f t="shared" si="61"/>
        <v>47.441050008873276</v>
      </c>
      <c r="Z104">
        <f t="shared" si="62"/>
        <v>1.0586472250070716E-15</v>
      </c>
      <c r="AA104">
        <f t="shared" si="44"/>
        <v>87.340100442375913</v>
      </c>
      <c r="AB104">
        <f t="shared" si="63"/>
        <v>7.3999999999999897</v>
      </c>
      <c r="AC104">
        <f t="shared" si="64"/>
        <v>2.5219263888889168E-5</v>
      </c>
    </row>
    <row r="105" spans="1:29" x14ac:dyDescent="0.2">
      <c r="A105" s="11">
        <f t="shared" si="47"/>
        <v>7.3999999999999897</v>
      </c>
      <c r="B105" t="e">
        <f t="shared" si="48"/>
        <v>#NUM!</v>
      </c>
      <c r="C105" t="e">
        <f t="shared" si="49"/>
        <v>#NUM!</v>
      </c>
      <c r="D105" t="e">
        <f t="shared" si="50"/>
        <v>#NUM!</v>
      </c>
      <c r="E105">
        <f t="shared" si="51"/>
        <v>3.7148658700887163</v>
      </c>
      <c r="F105">
        <f t="shared" si="52"/>
        <v>-3.7148658700887163</v>
      </c>
      <c r="G105">
        <f t="shared" si="53"/>
        <v>4.5512621809319574E-16</v>
      </c>
      <c r="H105">
        <f t="shared" si="54"/>
        <v>1.1706968128257578</v>
      </c>
      <c r="I105" t="e">
        <f t="shared" si="45"/>
        <v>#NUM!</v>
      </c>
      <c r="J105" t="e">
        <f t="shared" si="65"/>
        <v>#NUM!</v>
      </c>
      <c r="K105" t="e">
        <f t="shared" si="66"/>
        <v>#NUM!</v>
      </c>
      <c r="L105" t="e">
        <f t="shared" si="67"/>
        <v>#NUM!</v>
      </c>
      <c r="M105">
        <f t="shared" si="55"/>
        <v>47.441050008873276</v>
      </c>
      <c r="N105">
        <f t="shared" si="56"/>
        <v>1.0586472250070716E-15</v>
      </c>
      <c r="O105">
        <f t="shared" si="46"/>
        <v>1.0586472250070716E-15</v>
      </c>
      <c r="P105">
        <f t="shared" si="57"/>
        <v>87.340100442375913</v>
      </c>
      <c r="Q105">
        <f t="shared" si="58"/>
        <v>2.5523926143929545E-15</v>
      </c>
      <c r="R105">
        <f t="shared" si="59"/>
        <v>-20.833333333333304</v>
      </c>
      <c r="S105">
        <f t="shared" si="60"/>
        <v>7.4999999999999893</v>
      </c>
      <c r="T105" t="e">
        <f t="shared" si="68"/>
        <v>#NUM!</v>
      </c>
      <c r="U105">
        <f t="shared" si="69"/>
        <v>0</v>
      </c>
      <c r="V105">
        <f t="shared" si="70"/>
        <v>0</v>
      </c>
      <c r="W105">
        <f t="shared" si="71"/>
        <v>0</v>
      </c>
      <c r="X105">
        <f t="shared" si="42"/>
        <v>-6.0944520411188399E-4</v>
      </c>
      <c r="Y105">
        <f t="shared" si="61"/>
        <v>47.441050008873276</v>
      </c>
      <c r="Z105">
        <f t="shared" si="62"/>
        <v>1.0586472250070716E-15</v>
      </c>
      <c r="AA105">
        <f t="shared" si="44"/>
        <v>87.340100442375913</v>
      </c>
      <c r="AB105">
        <f t="shared" si="63"/>
        <v>7.4999999999999893</v>
      </c>
      <c r="AC105">
        <f t="shared" si="64"/>
        <v>2.2339555555555811E-5</v>
      </c>
    </row>
    <row r="106" spans="1:29" x14ac:dyDescent="0.2">
      <c r="A106" s="11">
        <f t="shared" si="47"/>
        <v>7.4999999999999893</v>
      </c>
      <c r="B106" t="e">
        <f t="shared" si="48"/>
        <v>#NUM!</v>
      </c>
      <c r="C106" t="e">
        <f t="shared" si="49"/>
        <v>#NUM!</v>
      </c>
      <c r="D106" t="e">
        <f t="shared" si="50"/>
        <v>#NUM!</v>
      </c>
      <c r="E106">
        <f t="shared" si="51"/>
        <v>3.7148658700887163</v>
      </c>
      <c r="F106">
        <f t="shared" si="52"/>
        <v>-3.7148658700887163</v>
      </c>
      <c r="G106">
        <f t="shared" si="53"/>
        <v>4.5512621809319574E-16</v>
      </c>
      <c r="H106">
        <f t="shared" si="54"/>
        <v>1.1706968128257578</v>
      </c>
      <c r="I106" t="e">
        <f t="shared" si="45"/>
        <v>#NUM!</v>
      </c>
      <c r="J106" t="e">
        <f t="shared" si="65"/>
        <v>#NUM!</v>
      </c>
      <c r="K106" t="e">
        <f t="shared" si="66"/>
        <v>#NUM!</v>
      </c>
      <c r="L106" t="e">
        <f t="shared" si="67"/>
        <v>#NUM!</v>
      </c>
      <c r="M106">
        <f t="shared" si="55"/>
        <v>47.441050008873276</v>
      </c>
      <c r="N106">
        <f t="shared" si="56"/>
        <v>1.0586472250070716E-15</v>
      </c>
      <c r="O106">
        <f t="shared" si="46"/>
        <v>1.0586472250070716E-15</v>
      </c>
      <c r="P106">
        <f t="shared" si="57"/>
        <v>87.340100442375913</v>
      </c>
      <c r="Q106">
        <f t="shared" si="58"/>
        <v>2.5864245159181938E-15</v>
      </c>
      <c r="R106">
        <f t="shared" si="59"/>
        <v>-21.111111111111079</v>
      </c>
      <c r="S106">
        <f t="shared" si="60"/>
        <v>7.599999999999989</v>
      </c>
      <c r="T106" t="e">
        <f t="shared" si="68"/>
        <v>#NUM!</v>
      </c>
      <c r="U106">
        <f t="shared" si="69"/>
        <v>0</v>
      </c>
      <c r="V106">
        <f t="shared" si="70"/>
        <v>0</v>
      </c>
      <c r="W106">
        <f t="shared" si="71"/>
        <v>0</v>
      </c>
      <c r="X106">
        <f t="shared" si="42"/>
        <v>-5.4781887044521151E-4</v>
      </c>
      <c r="Y106">
        <f t="shared" si="61"/>
        <v>47.441050008873276</v>
      </c>
      <c r="Z106">
        <f t="shared" si="62"/>
        <v>1.0586472250070716E-15</v>
      </c>
      <c r="AA106">
        <f t="shared" si="44"/>
        <v>87.340100442375913</v>
      </c>
      <c r="AB106">
        <f t="shared" si="63"/>
        <v>7.599999999999989</v>
      </c>
      <c r="AC106">
        <f t="shared" si="64"/>
        <v>1.9634375000000255E-5</v>
      </c>
    </row>
    <row r="107" spans="1:29" x14ac:dyDescent="0.2">
      <c r="A107" s="11">
        <f t="shared" si="47"/>
        <v>7.599999999999989</v>
      </c>
      <c r="B107" t="e">
        <f t="shared" si="48"/>
        <v>#NUM!</v>
      </c>
      <c r="C107" t="e">
        <f t="shared" si="49"/>
        <v>#NUM!</v>
      </c>
      <c r="D107" t="e">
        <f t="shared" si="50"/>
        <v>#NUM!</v>
      </c>
      <c r="E107">
        <f t="shared" si="51"/>
        <v>3.7148658700887163</v>
      </c>
      <c r="F107">
        <f t="shared" si="52"/>
        <v>-3.7148658700887163</v>
      </c>
      <c r="G107">
        <f t="shared" si="53"/>
        <v>4.5512621809319574E-16</v>
      </c>
      <c r="H107">
        <f t="shared" si="54"/>
        <v>1.1706968128257578</v>
      </c>
      <c r="I107" t="e">
        <f t="shared" si="45"/>
        <v>#NUM!</v>
      </c>
      <c r="J107" t="e">
        <f t="shared" si="65"/>
        <v>#NUM!</v>
      </c>
      <c r="K107" t="e">
        <f t="shared" si="66"/>
        <v>#NUM!</v>
      </c>
      <c r="L107" t="e">
        <f t="shared" si="67"/>
        <v>#NUM!</v>
      </c>
      <c r="M107">
        <f t="shared" si="55"/>
        <v>47.441050008873276</v>
      </c>
      <c r="N107">
        <f t="shared" si="56"/>
        <v>1.0586472250070716E-15</v>
      </c>
      <c r="O107">
        <f t="shared" si="46"/>
        <v>1.0586472250070716E-15</v>
      </c>
      <c r="P107">
        <f t="shared" si="57"/>
        <v>87.340100442375913</v>
      </c>
      <c r="Q107">
        <f t="shared" si="58"/>
        <v>2.6204564174434334E-15</v>
      </c>
      <c r="R107">
        <f t="shared" si="59"/>
        <v>-21.388888888888857</v>
      </c>
      <c r="S107">
        <f t="shared" si="60"/>
        <v>7.6999999999999886</v>
      </c>
      <c r="T107" t="e">
        <f t="shared" si="68"/>
        <v>#NUM!</v>
      </c>
      <c r="U107">
        <f t="shared" si="69"/>
        <v>0</v>
      </c>
      <c r="V107">
        <f t="shared" si="70"/>
        <v>0</v>
      </c>
      <c r="W107">
        <f t="shared" si="71"/>
        <v>0</v>
      </c>
      <c r="X107">
        <f t="shared" si="42"/>
        <v>-4.8781572544416297E-4</v>
      </c>
      <c r="Y107">
        <f t="shared" si="61"/>
        <v>47.441050008873276</v>
      </c>
      <c r="Z107">
        <f t="shared" si="62"/>
        <v>1.0586472250070716E-15</v>
      </c>
      <c r="AA107">
        <f t="shared" si="44"/>
        <v>87.340100442375913</v>
      </c>
      <c r="AB107">
        <f t="shared" si="63"/>
        <v>7.6999999999999886</v>
      </c>
      <c r="AC107">
        <f t="shared" si="64"/>
        <v>1.7103722222222475E-5</v>
      </c>
    </row>
    <row r="108" spans="1:29" x14ac:dyDescent="0.2">
      <c r="A108" s="11">
        <f t="shared" si="47"/>
        <v>7.6999999999999886</v>
      </c>
      <c r="B108" t="e">
        <f t="shared" si="48"/>
        <v>#NUM!</v>
      </c>
      <c r="C108" t="e">
        <f t="shared" si="49"/>
        <v>#NUM!</v>
      </c>
      <c r="D108" t="e">
        <f t="shared" si="50"/>
        <v>#NUM!</v>
      </c>
      <c r="E108">
        <f t="shared" si="51"/>
        <v>3.7148658700887163</v>
      </c>
      <c r="F108">
        <f t="shared" si="52"/>
        <v>-3.7148658700887163</v>
      </c>
      <c r="G108">
        <f t="shared" si="53"/>
        <v>4.5512621809319574E-16</v>
      </c>
      <c r="H108">
        <f t="shared" si="54"/>
        <v>1.1706968128257578</v>
      </c>
      <c r="I108" t="e">
        <f t="shared" si="45"/>
        <v>#NUM!</v>
      </c>
      <c r="J108" t="e">
        <f t="shared" si="65"/>
        <v>#NUM!</v>
      </c>
      <c r="K108" t="e">
        <f t="shared" si="66"/>
        <v>#NUM!</v>
      </c>
      <c r="L108" t="e">
        <f t="shared" si="67"/>
        <v>#NUM!</v>
      </c>
      <c r="M108">
        <f t="shared" si="55"/>
        <v>47.441050008873276</v>
      </c>
      <c r="N108">
        <f t="shared" si="56"/>
        <v>1.0586472250070716E-15</v>
      </c>
      <c r="O108">
        <f t="shared" si="46"/>
        <v>1.0586472250070716E-15</v>
      </c>
      <c r="P108">
        <f t="shared" si="57"/>
        <v>87.340100442375913</v>
      </c>
      <c r="Q108">
        <f t="shared" si="58"/>
        <v>2.6544883189686726E-15</v>
      </c>
      <c r="R108">
        <f t="shared" si="59"/>
        <v>-21.666666666666632</v>
      </c>
      <c r="S108">
        <f t="shared" si="60"/>
        <v>7.7999999999999883</v>
      </c>
      <c r="T108" t="e">
        <f t="shared" si="68"/>
        <v>#NUM!</v>
      </c>
      <c r="U108">
        <f t="shared" si="69"/>
        <v>0</v>
      </c>
      <c r="V108">
        <f t="shared" si="70"/>
        <v>0</v>
      </c>
      <c r="W108">
        <f t="shared" si="71"/>
        <v>0</v>
      </c>
      <c r="X108">
        <f t="shared" si="42"/>
        <v>-4.2976040034923847E-4</v>
      </c>
      <c r="Y108">
        <f t="shared" si="61"/>
        <v>47.441050008873276</v>
      </c>
      <c r="Z108">
        <f t="shared" si="62"/>
        <v>1.0586472250070716E-15</v>
      </c>
      <c r="AA108">
        <f t="shared" si="44"/>
        <v>87.340100442375913</v>
      </c>
      <c r="AB108">
        <f t="shared" si="63"/>
        <v>7.7999999999999883</v>
      </c>
      <c r="AC108">
        <f t="shared" si="64"/>
        <v>1.4747597222222469E-5</v>
      </c>
    </row>
    <row r="109" spans="1:29" x14ac:dyDescent="0.2">
      <c r="A109" s="11">
        <f t="shared" si="47"/>
        <v>7.7999999999999883</v>
      </c>
      <c r="B109" t="e">
        <f t="shared" si="48"/>
        <v>#NUM!</v>
      </c>
      <c r="C109" t="e">
        <f t="shared" si="49"/>
        <v>#NUM!</v>
      </c>
      <c r="D109" t="e">
        <f t="shared" si="50"/>
        <v>#NUM!</v>
      </c>
      <c r="E109">
        <f t="shared" si="51"/>
        <v>3.7148658700887163</v>
      </c>
      <c r="F109">
        <f t="shared" si="52"/>
        <v>-3.7148658700887163</v>
      </c>
      <c r="G109">
        <f t="shared" si="53"/>
        <v>4.5512621809319574E-16</v>
      </c>
      <c r="H109">
        <f t="shared" si="54"/>
        <v>1.1706968128257578</v>
      </c>
      <c r="I109" t="e">
        <f t="shared" si="45"/>
        <v>#NUM!</v>
      </c>
      <c r="J109" t="e">
        <f t="shared" si="65"/>
        <v>#NUM!</v>
      </c>
      <c r="K109" t="e">
        <f t="shared" si="66"/>
        <v>#NUM!</v>
      </c>
      <c r="L109" t="e">
        <f t="shared" si="67"/>
        <v>#NUM!</v>
      </c>
      <c r="M109">
        <f t="shared" si="55"/>
        <v>47.441050008873276</v>
      </c>
      <c r="N109">
        <f t="shared" si="56"/>
        <v>1.0586472250070716E-15</v>
      </c>
      <c r="O109">
        <f t="shared" si="46"/>
        <v>1.0586472250070716E-15</v>
      </c>
      <c r="P109">
        <f t="shared" si="57"/>
        <v>87.340100442375913</v>
      </c>
      <c r="Q109">
        <f t="shared" si="58"/>
        <v>2.6885202204939118E-15</v>
      </c>
      <c r="R109">
        <f t="shared" si="59"/>
        <v>-21.944444444444411</v>
      </c>
      <c r="S109">
        <f t="shared" si="60"/>
        <v>7.8999999999999879</v>
      </c>
      <c r="T109" t="e">
        <f t="shared" si="68"/>
        <v>#NUM!</v>
      </c>
      <c r="U109">
        <f t="shared" si="69"/>
        <v>0</v>
      </c>
      <c r="V109">
        <f t="shared" si="70"/>
        <v>0</v>
      </c>
      <c r="W109">
        <f t="shared" si="71"/>
        <v>0</v>
      </c>
      <c r="X109">
        <f t="shared" si="42"/>
        <v>-3.7397752640093722E-4</v>
      </c>
      <c r="Y109">
        <f t="shared" si="61"/>
        <v>47.441050008873276</v>
      </c>
      <c r="Z109">
        <f t="shared" si="62"/>
        <v>1.0586472250070716E-15</v>
      </c>
      <c r="AA109">
        <f t="shared" si="44"/>
        <v>87.340100442375913</v>
      </c>
      <c r="AB109">
        <f t="shared" si="63"/>
        <v>7.8999999999999879</v>
      </c>
      <c r="AC109">
        <f t="shared" si="64"/>
        <v>1.2566000000000218E-5</v>
      </c>
    </row>
    <row r="110" spans="1:29" x14ac:dyDescent="0.2">
      <c r="A110" s="11">
        <f t="shared" si="47"/>
        <v>7.8999999999999879</v>
      </c>
      <c r="B110" t="e">
        <f t="shared" si="48"/>
        <v>#NUM!</v>
      </c>
      <c r="C110" t="e">
        <f t="shared" si="49"/>
        <v>#NUM!</v>
      </c>
      <c r="D110" t="e">
        <f t="shared" si="50"/>
        <v>#NUM!</v>
      </c>
      <c r="E110">
        <f t="shared" si="51"/>
        <v>3.7148658700887163</v>
      </c>
      <c r="F110">
        <f t="shared" si="52"/>
        <v>-3.7148658700887163</v>
      </c>
      <c r="G110">
        <f t="shared" si="53"/>
        <v>4.5512621809319574E-16</v>
      </c>
      <c r="H110">
        <f t="shared" si="54"/>
        <v>1.1706968128257578</v>
      </c>
      <c r="I110" t="e">
        <f t="shared" si="45"/>
        <v>#NUM!</v>
      </c>
      <c r="J110" t="e">
        <f t="shared" si="65"/>
        <v>#NUM!</v>
      </c>
      <c r="K110" t="e">
        <f t="shared" si="66"/>
        <v>#NUM!</v>
      </c>
      <c r="L110" t="e">
        <f t="shared" si="67"/>
        <v>#NUM!</v>
      </c>
      <c r="M110">
        <f t="shared" si="55"/>
        <v>47.441050008873276</v>
      </c>
      <c r="N110">
        <f t="shared" si="56"/>
        <v>1.0586472250070716E-15</v>
      </c>
      <c r="O110">
        <f t="shared" si="46"/>
        <v>1.0586472250070716E-15</v>
      </c>
      <c r="P110">
        <f t="shared" si="57"/>
        <v>87.340100442375913</v>
      </c>
      <c r="Q110">
        <f t="shared" si="58"/>
        <v>2.7225521220191511E-15</v>
      </c>
      <c r="R110">
        <f t="shared" si="59"/>
        <v>-22.222222222222186</v>
      </c>
      <c r="S110">
        <f t="shared" si="60"/>
        <v>7.9999999999999876</v>
      </c>
      <c r="T110" t="e">
        <f t="shared" si="68"/>
        <v>#NUM!</v>
      </c>
      <c r="U110">
        <f t="shared" si="69"/>
        <v>0</v>
      </c>
      <c r="V110">
        <f t="shared" si="70"/>
        <v>0</v>
      </c>
      <c r="W110">
        <f t="shared" si="71"/>
        <v>0</v>
      </c>
      <c r="X110">
        <f t="shared" si="42"/>
        <v>-3.2079173483976072E-4</v>
      </c>
      <c r="Y110">
        <f t="shared" si="61"/>
        <v>47.441050008873276</v>
      </c>
      <c r="Z110">
        <f t="shared" si="62"/>
        <v>1.0586472250070716E-15</v>
      </c>
      <c r="AA110">
        <f t="shared" si="44"/>
        <v>87.340100442375913</v>
      </c>
      <c r="AB110">
        <f t="shared" si="63"/>
        <v>7.9999999999999876</v>
      </c>
      <c r="AC110">
        <f t="shared" si="64"/>
        <v>1.0558930555555768E-5</v>
      </c>
    </row>
    <row r="111" spans="1:29" x14ac:dyDescent="0.2">
      <c r="A111" s="11">
        <f t="shared" si="47"/>
        <v>7.9999999999999876</v>
      </c>
      <c r="B111" t="e">
        <f t="shared" si="48"/>
        <v>#NUM!</v>
      </c>
      <c r="C111" t="e">
        <f t="shared" si="49"/>
        <v>#NUM!</v>
      </c>
      <c r="D111" t="e">
        <f t="shared" si="50"/>
        <v>#NUM!</v>
      </c>
      <c r="E111">
        <f t="shared" si="51"/>
        <v>3.7148658700887163</v>
      </c>
      <c r="F111">
        <f t="shared" si="52"/>
        <v>-3.7148658700887163</v>
      </c>
      <c r="G111">
        <f t="shared" si="53"/>
        <v>4.5512621809319574E-16</v>
      </c>
      <c r="H111">
        <f t="shared" si="54"/>
        <v>1.1706968128257578</v>
      </c>
      <c r="I111" t="e">
        <f t="shared" si="45"/>
        <v>#NUM!</v>
      </c>
      <c r="J111" t="e">
        <f t="shared" si="65"/>
        <v>#NUM!</v>
      </c>
      <c r="K111" t="e">
        <f t="shared" si="66"/>
        <v>#NUM!</v>
      </c>
      <c r="L111" t="e">
        <f t="shared" si="67"/>
        <v>#NUM!</v>
      </c>
      <c r="M111">
        <f t="shared" si="55"/>
        <v>47.441050008873276</v>
      </c>
      <c r="N111">
        <f t="shared" si="56"/>
        <v>1.0586472250070716E-15</v>
      </c>
      <c r="O111">
        <f t="shared" si="46"/>
        <v>1.0586472250070716E-15</v>
      </c>
      <c r="P111">
        <f t="shared" si="57"/>
        <v>87.340100442375913</v>
      </c>
      <c r="Q111">
        <f t="shared" si="58"/>
        <v>2.7565840235443907E-15</v>
      </c>
      <c r="R111">
        <f t="shared" si="59"/>
        <v>-22.499999999999964</v>
      </c>
      <c r="S111">
        <f t="shared" si="60"/>
        <v>8.0999999999999872</v>
      </c>
      <c r="T111" t="e">
        <f t="shared" si="68"/>
        <v>#NUM!</v>
      </c>
      <c r="U111">
        <f t="shared" si="69"/>
        <v>0</v>
      </c>
      <c r="V111">
        <f t="shared" si="70"/>
        <v>0</v>
      </c>
      <c r="W111">
        <f t="shared" si="71"/>
        <v>0</v>
      </c>
      <c r="X111">
        <f t="shared" si="42"/>
        <v>-2.7052765690620809E-4</v>
      </c>
      <c r="Y111">
        <f t="shared" si="61"/>
        <v>47.441050008873276</v>
      </c>
      <c r="Z111">
        <f t="shared" si="62"/>
        <v>1.0586472250070716E-15</v>
      </c>
      <c r="AA111">
        <f t="shared" si="44"/>
        <v>87.340100442375913</v>
      </c>
      <c r="AB111">
        <f t="shared" si="63"/>
        <v>8.0999999999999872</v>
      </c>
      <c r="AC111">
        <f t="shared" si="64"/>
        <v>8.7263888888890927E-6</v>
      </c>
    </row>
    <row r="112" spans="1:29" x14ac:dyDescent="0.2">
      <c r="A112" s="11">
        <f t="shared" si="47"/>
        <v>8.0999999999999872</v>
      </c>
      <c r="B112" t="e">
        <f t="shared" si="48"/>
        <v>#NUM!</v>
      </c>
      <c r="C112" t="e">
        <f t="shared" si="49"/>
        <v>#NUM!</v>
      </c>
      <c r="D112" t="e">
        <f t="shared" si="50"/>
        <v>#NUM!</v>
      </c>
      <c r="E112">
        <f t="shared" si="51"/>
        <v>3.7148658700887163</v>
      </c>
      <c r="F112">
        <f t="shared" si="52"/>
        <v>-3.7148658700887163</v>
      </c>
      <c r="G112">
        <f t="shared" si="53"/>
        <v>4.5512621809319574E-16</v>
      </c>
      <c r="H112">
        <f t="shared" si="54"/>
        <v>1.1706968128257578</v>
      </c>
      <c r="I112" t="e">
        <f t="shared" si="45"/>
        <v>#NUM!</v>
      </c>
      <c r="J112" t="e">
        <f t="shared" si="65"/>
        <v>#NUM!</v>
      </c>
      <c r="K112" t="e">
        <f t="shared" si="66"/>
        <v>#NUM!</v>
      </c>
      <c r="L112" t="e">
        <f t="shared" si="67"/>
        <v>#NUM!</v>
      </c>
      <c r="M112">
        <f t="shared" si="55"/>
        <v>47.441050008873276</v>
      </c>
      <c r="N112">
        <f t="shared" si="56"/>
        <v>1.0586472250070716E-15</v>
      </c>
      <c r="O112">
        <f t="shared" si="46"/>
        <v>1.0586472250070716E-15</v>
      </c>
      <c r="P112">
        <f t="shared" si="57"/>
        <v>87.340100442375913</v>
      </c>
      <c r="Q112">
        <f t="shared" si="58"/>
        <v>2.7906159250696299E-15</v>
      </c>
      <c r="R112">
        <f t="shared" si="59"/>
        <v>-22.777777777777739</v>
      </c>
      <c r="S112">
        <f t="shared" si="60"/>
        <v>8.1999999999999869</v>
      </c>
      <c r="T112" t="e">
        <f t="shared" si="68"/>
        <v>#NUM!</v>
      </c>
      <c r="U112">
        <f t="shared" si="69"/>
        <v>0</v>
      </c>
      <c r="V112">
        <f t="shared" si="70"/>
        <v>0</v>
      </c>
      <c r="W112">
        <f t="shared" si="71"/>
        <v>0</v>
      </c>
      <c r="X112">
        <f t="shared" si="42"/>
        <v>-2.2350992384077953E-4</v>
      </c>
      <c r="Y112">
        <f t="shared" si="61"/>
        <v>47.441050008873276</v>
      </c>
      <c r="Z112">
        <f t="shared" si="62"/>
        <v>1.0586472250070716E-15</v>
      </c>
      <c r="AA112">
        <f t="shared" si="44"/>
        <v>87.340100442375913</v>
      </c>
      <c r="AB112">
        <f t="shared" si="63"/>
        <v>8.1999999999999869</v>
      </c>
      <c r="AC112">
        <f t="shared" si="64"/>
        <v>7.0683750000001922E-6</v>
      </c>
    </row>
    <row r="113" spans="1:29" x14ac:dyDescent="0.2">
      <c r="A113" s="11">
        <f t="shared" si="47"/>
        <v>8.1999999999999869</v>
      </c>
      <c r="B113" t="e">
        <f t="shared" si="48"/>
        <v>#NUM!</v>
      </c>
      <c r="C113" t="e">
        <f t="shared" si="49"/>
        <v>#NUM!</v>
      </c>
      <c r="D113" t="e">
        <f t="shared" si="50"/>
        <v>#NUM!</v>
      </c>
      <c r="E113">
        <f t="shared" si="51"/>
        <v>3.7148658700887163</v>
      </c>
      <c r="F113">
        <f t="shared" si="52"/>
        <v>-3.7148658700887163</v>
      </c>
      <c r="G113">
        <f t="shared" si="53"/>
        <v>4.5512621809319574E-16</v>
      </c>
      <c r="H113">
        <f t="shared" si="54"/>
        <v>1.1706968128257578</v>
      </c>
      <c r="I113" t="e">
        <f t="shared" si="45"/>
        <v>#NUM!</v>
      </c>
      <c r="J113" t="e">
        <f t="shared" si="65"/>
        <v>#NUM!</v>
      </c>
      <c r="K113" t="e">
        <f t="shared" si="66"/>
        <v>#NUM!</v>
      </c>
      <c r="L113" t="e">
        <f t="shared" si="67"/>
        <v>#NUM!</v>
      </c>
      <c r="M113">
        <f t="shared" si="55"/>
        <v>47.441050008873276</v>
      </c>
      <c r="N113">
        <f t="shared" si="56"/>
        <v>1.0586472250070716E-15</v>
      </c>
      <c r="O113">
        <f t="shared" si="46"/>
        <v>1.0586472250070716E-15</v>
      </c>
      <c r="P113">
        <f t="shared" si="57"/>
        <v>87.340100442375913</v>
      </c>
      <c r="Q113">
        <f t="shared" si="58"/>
        <v>2.8246478265948691E-15</v>
      </c>
      <c r="R113">
        <f t="shared" si="59"/>
        <v>-23.055555555555518</v>
      </c>
      <c r="S113">
        <f t="shared" si="60"/>
        <v>8.2999999999999865</v>
      </c>
      <c r="T113" t="e">
        <f t="shared" si="68"/>
        <v>#NUM!</v>
      </c>
      <c r="U113">
        <f t="shared" si="69"/>
        <v>0</v>
      </c>
      <c r="V113">
        <f t="shared" si="70"/>
        <v>0</v>
      </c>
      <c r="W113">
        <f t="shared" si="71"/>
        <v>0</v>
      </c>
      <c r="X113">
        <f t="shared" si="42"/>
        <v>-1.8006316688397449E-4</v>
      </c>
      <c r="Y113">
        <f t="shared" si="61"/>
        <v>47.441050008873276</v>
      </c>
      <c r="Z113">
        <f t="shared" si="62"/>
        <v>1.0586472250070716E-15</v>
      </c>
      <c r="AA113">
        <f t="shared" si="44"/>
        <v>87.340100442375913</v>
      </c>
      <c r="AB113">
        <f t="shared" si="63"/>
        <v>8.2999999999999865</v>
      </c>
      <c r="AC113">
        <f t="shared" si="64"/>
        <v>5.5848888888890543E-6</v>
      </c>
    </row>
    <row r="114" spans="1:29" x14ac:dyDescent="0.2">
      <c r="A114" s="11">
        <f t="shared" si="47"/>
        <v>8.2999999999999865</v>
      </c>
      <c r="B114" t="e">
        <f t="shared" si="48"/>
        <v>#NUM!</v>
      </c>
      <c r="C114" t="e">
        <f t="shared" si="49"/>
        <v>#NUM!</v>
      </c>
      <c r="D114" t="e">
        <f t="shared" si="50"/>
        <v>#NUM!</v>
      </c>
      <c r="E114">
        <f t="shared" si="51"/>
        <v>3.7148658700887163</v>
      </c>
      <c r="F114">
        <f t="shared" si="52"/>
        <v>-3.7148658700887163</v>
      </c>
      <c r="G114">
        <f t="shared" si="53"/>
        <v>4.5512621809319574E-16</v>
      </c>
      <c r="H114">
        <f t="shared" si="54"/>
        <v>1.1706968128257578</v>
      </c>
      <c r="I114" t="e">
        <f t="shared" si="45"/>
        <v>#NUM!</v>
      </c>
      <c r="J114" t="e">
        <f t="shared" si="65"/>
        <v>#NUM!</v>
      </c>
      <c r="K114" t="e">
        <f t="shared" si="66"/>
        <v>#NUM!</v>
      </c>
      <c r="L114" t="e">
        <f t="shared" si="67"/>
        <v>#NUM!</v>
      </c>
      <c r="M114">
        <f t="shared" si="55"/>
        <v>47.441050008873276</v>
      </c>
      <c r="N114">
        <f t="shared" si="56"/>
        <v>1.0586472250070716E-15</v>
      </c>
      <c r="O114">
        <f t="shared" si="46"/>
        <v>1.0586472250070716E-15</v>
      </c>
      <c r="P114">
        <f t="shared" si="57"/>
        <v>87.340100442375913</v>
      </c>
      <c r="Q114">
        <f t="shared" si="58"/>
        <v>2.8586797281201084E-15</v>
      </c>
      <c r="R114">
        <f t="shared" si="59"/>
        <v>-23.333333333333293</v>
      </c>
      <c r="S114">
        <f t="shared" si="60"/>
        <v>8.3999999999999861</v>
      </c>
      <c r="T114" t="e">
        <f t="shared" si="68"/>
        <v>#NUM!</v>
      </c>
      <c r="U114">
        <f t="shared" si="69"/>
        <v>0</v>
      </c>
      <c r="V114">
        <f t="shared" si="70"/>
        <v>0</v>
      </c>
      <c r="W114">
        <f t="shared" si="71"/>
        <v>0</v>
      </c>
      <c r="X114">
        <f t="shared" si="42"/>
        <v>-1.4051201727629389E-4</v>
      </c>
      <c r="Y114">
        <f t="shared" si="61"/>
        <v>47.441050008873276</v>
      </c>
      <c r="Z114">
        <f t="shared" si="62"/>
        <v>1.0586472250070716E-15</v>
      </c>
      <c r="AA114">
        <f t="shared" si="44"/>
        <v>87.340100442375913</v>
      </c>
      <c r="AB114">
        <f t="shared" si="63"/>
        <v>8.3999999999999861</v>
      </c>
      <c r="AC114">
        <f t="shared" si="64"/>
        <v>4.2759305555557078E-6</v>
      </c>
    </row>
    <row r="115" spans="1:29" x14ac:dyDescent="0.2">
      <c r="A115" s="11">
        <f t="shared" si="47"/>
        <v>8.3999999999999861</v>
      </c>
      <c r="B115" t="e">
        <f t="shared" si="48"/>
        <v>#NUM!</v>
      </c>
      <c r="C115" t="e">
        <f t="shared" si="49"/>
        <v>#NUM!</v>
      </c>
      <c r="D115" t="e">
        <f t="shared" si="50"/>
        <v>#NUM!</v>
      </c>
      <c r="E115">
        <f t="shared" si="51"/>
        <v>3.7148658700887163</v>
      </c>
      <c r="F115">
        <f t="shared" si="52"/>
        <v>-3.7148658700887163</v>
      </c>
      <c r="G115">
        <f t="shared" si="53"/>
        <v>4.5512621809319574E-16</v>
      </c>
      <c r="H115">
        <f t="shared" si="54"/>
        <v>1.1706968128257578</v>
      </c>
      <c r="I115" t="e">
        <f t="shared" si="45"/>
        <v>#NUM!</v>
      </c>
      <c r="J115" t="e">
        <f t="shared" si="65"/>
        <v>#NUM!</v>
      </c>
      <c r="K115" t="e">
        <f t="shared" si="66"/>
        <v>#NUM!</v>
      </c>
      <c r="L115" t="e">
        <f t="shared" si="67"/>
        <v>#NUM!</v>
      </c>
      <c r="M115">
        <f t="shared" si="55"/>
        <v>47.441050008873276</v>
      </c>
      <c r="N115">
        <f t="shared" si="56"/>
        <v>1.0586472250070716E-15</v>
      </c>
      <c r="O115">
        <f t="shared" si="46"/>
        <v>1.0586472250070716E-15</v>
      </c>
      <c r="P115">
        <f t="shared" si="57"/>
        <v>87.340100442375913</v>
      </c>
      <c r="Q115">
        <f t="shared" si="58"/>
        <v>2.892711629645348E-15</v>
      </c>
      <c r="R115">
        <f t="shared" si="59"/>
        <v>-23.611111111111072</v>
      </c>
      <c r="S115">
        <f t="shared" si="60"/>
        <v>8.4999999999999858</v>
      </c>
      <c r="T115" t="e">
        <f t="shared" si="68"/>
        <v>#NUM!</v>
      </c>
      <c r="U115">
        <f t="shared" si="69"/>
        <v>0</v>
      </c>
      <c r="V115">
        <f t="shared" si="70"/>
        <v>0</v>
      </c>
      <c r="W115">
        <f t="shared" si="71"/>
        <v>0</v>
      </c>
      <c r="X115">
        <f t="shared" si="42"/>
        <v>-1.0518110625823722E-4</v>
      </c>
      <c r="Y115">
        <f t="shared" si="61"/>
        <v>47.441050008873276</v>
      </c>
      <c r="Z115">
        <f t="shared" si="62"/>
        <v>1.0586472250070716E-15</v>
      </c>
      <c r="AA115">
        <f t="shared" si="44"/>
        <v>87.340100442375913</v>
      </c>
      <c r="AB115">
        <f t="shared" si="63"/>
        <v>8.4999999999999858</v>
      </c>
      <c r="AC115">
        <f t="shared" si="64"/>
        <v>3.1415000000001363E-6</v>
      </c>
    </row>
    <row r="116" spans="1:29" x14ac:dyDescent="0.2">
      <c r="A116" s="11">
        <f t="shared" si="47"/>
        <v>8.4999999999999858</v>
      </c>
      <c r="B116" t="e">
        <f t="shared" si="48"/>
        <v>#NUM!</v>
      </c>
      <c r="C116" t="e">
        <f t="shared" si="49"/>
        <v>#NUM!</v>
      </c>
      <c r="D116" t="e">
        <f t="shared" si="50"/>
        <v>#NUM!</v>
      </c>
      <c r="E116">
        <f t="shared" si="51"/>
        <v>3.7148658700887163</v>
      </c>
      <c r="F116">
        <f t="shared" si="52"/>
        <v>-3.7148658700887163</v>
      </c>
      <c r="G116">
        <f t="shared" si="53"/>
        <v>4.5512621809319574E-16</v>
      </c>
      <c r="H116">
        <f t="shared" si="54"/>
        <v>1.1706968128257578</v>
      </c>
      <c r="I116" t="e">
        <f t="shared" si="45"/>
        <v>#NUM!</v>
      </c>
      <c r="J116" t="e">
        <f t="shared" si="65"/>
        <v>#NUM!</v>
      </c>
      <c r="K116" t="e">
        <f t="shared" si="66"/>
        <v>#NUM!</v>
      </c>
      <c r="L116" t="e">
        <f t="shared" si="67"/>
        <v>#NUM!</v>
      </c>
      <c r="M116">
        <f t="shared" si="55"/>
        <v>47.441050008873276</v>
      </c>
      <c r="N116">
        <f t="shared" si="56"/>
        <v>1.0586472250070716E-15</v>
      </c>
      <c r="O116">
        <f t="shared" si="46"/>
        <v>1.0586472250070716E-15</v>
      </c>
      <c r="P116">
        <f t="shared" si="57"/>
        <v>87.340100442375913</v>
      </c>
      <c r="Q116">
        <f t="shared" si="58"/>
        <v>2.9267435311705872E-15</v>
      </c>
      <c r="R116">
        <f t="shared" si="59"/>
        <v>-23.888888888888847</v>
      </c>
      <c r="S116">
        <f t="shared" si="60"/>
        <v>8.5999999999999854</v>
      </c>
      <c r="T116" t="e">
        <f t="shared" si="68"/>
        <v>#NUM!</v>
      </c>
      <c r="U116">
        <f t="shared" si="69"/>
        <v>0</v>
      </c>
      <c r="V116">
        <f t="shared" si="70"/>
        <v>0</v>
      </c>
      <c r="W116">
        <f t="shared" si="71"/>
        <v>0</v>
      </c>
      <c r="X116">
        <f t="shared" si="42"/>
        <v>-7.43950650703045E-5</v>
      </c>
      <c r="Y116">
        <f t="shared" si="61"/>
        <v>47.441050008873276</v>
      </c>
      <c r="Z116">
        <f t="shared" si="62"/>
        <v>1.0586472250070716E-15</v>
      </c>
      <c r="AA116">
        <f t="shared" si="44"/>
        <v>87.340100442375913</v>
      </c>
      <c r="AB116">
        <f t="shared" si="63"/>
        <v>8.5999999999999854</v>
      </c>
      <c r="AC116">
        <f t="shared" si="64"/>
        <v>2.1815972222223414E-6</v>
      </c>
    </row>
    <row r="117" spans="1:29" x14ac:dyDescent="0.2">
      <c r="A117" s="11">
        <f t="shared" si="47"/>
        <v>8.5999999999999854</v>
      </c>
      <c r="B117" t="e">
        <f t="shared" si="48"/>
        <v>#NUM!</v>
      </c>
      <c r="C117" t="e">
        <f t="shared" si="49"/>
        <v>#NUM!</v>
      </c>
      <c r="D117" t="e">
        <f t="shared" si="50"/>
        <v>#NUM!</v>
      </c>
      <c r="E117">
        <f t="shared" si="51"/>
        <v>3.7148658700887163</v>
      </c>
      <c r="F117">
        <f t="shared" si="52"/>
        <v>-3.7148658700887163</v>
      </c>
      <c r="G117">
        <f t="shared" si="53"/>
        <v>4.5512621809319574E-16</v>
      </c>
      <c r="H117">
        <f t="shared" si="54"/>
        <v>1.1706968128257578</v>
      </c>
      <c r="I117" t="e">
        <f t="shared" si="45"/>
        <v>#NUM!</v>
      </c>
      <c r="J117" t="e">
        <f t="shared" si="65"/>
        <v>#NUM!</v>
      </c>
      <c r="K117" t="e">
        <f t="shared" si="66"/>
        <v>#NUM!</v>
      </c>
      <c r="L117" t="e">
        <f t="shared" si="67"/>
        <v>#NUM!</v>
      </c>
      <c r="M117">
        <f t="shared" si="55"/>
        <v>47.441050008873276</v>
      </c>
      <c r="N117">
        <f t="shared" si="56"/>
        <v>1.0586472250070716E-15</v>
      </c>
      <c r="O117">
        <f t="shared" si="46"/>
        <v>1.0586472250070716E-15</v>
      </c>
      <c r="P117">
        <f t="shared" si="57"/>
        <v>87.340100442375913</v>
      </c>
      <c r="Q117">
        <f t="shared" si="58"/>
        <v>2.9607754326958264E-15</v>
      </c>
      <c r="R117">
        <f t="shared" si="59"/>
        <v>-24.166666666666625</v>
      </c>
      <c r="S117">
        <f t="shared" si="60"/>
        <v>8.6999999999999851</v>
      </c>
      <c r="T117" t="e">
        <f t="shared" si="68"/>
        <v>#NUM!</v>
      </c>
      <c r="U117">
        <f t="shared" si="69"/>
        <v>0</v>
      </c>
      <c r="V117">
        <f t="shared" si="70"/>
        <v>0</v>
      </c>
      <c r="W117">
        <f t="shared" si="71"/>
        <v>0</v>
      </c>
      <c r="X117">
        <f t="shared" si="42"/>
        <v>-4.8478524952995481E-5</v>
      </c>
      <c r="Y117">
        <f t="shared" si="61"/>
        <v>47.441050008873276</v>
      </c>
      <c r="Z117">
        <f t="shared" si="62"/>
        <v>1.0586472250070716E-15</v>
      </c>
      <c r="AA117">
        <f t="shared" si="44"/>
        <v>87.340100442375913</v>
      </c>
      <c r="AB117">
        <f t="shared" si="63"/>
        <v>8.6999999999999851</v>
      </c>
      <c r="AC117">
        <f t="shared" si="64"/>
        <v>1.3962222222223144E-6</v>
      </c>
    </row>
    <row r="118" spans="1:29" x14ac:dyDescent="0.2">
      <c r="A118" s="11">
        <f t="shared" si="47"/>
        <v>8.6999999999999851</v>
      </c>
      <c r="B118" t="e">
        <f t="shared" si="48"/>
        <v>#NUM!</v>
      </c>
      <c r="C118" t="e">
        <f t="shared" si="49"/>
        <v>#NUM!</v>
      </c>
      <c r="D118" t="e">
        <f t="shared" si="50"/>
        <v>#NUM!</v>
      </c>
      <c r="E118">
        <f t="shared" si="51"/>
        <v>3.7148658700887163</v>
      </c>
      <c r="F118">
        <f t="shared" si="52"/>
        <v>-3.7148658700887163</v>
      </c>
      <c r="G118">
        <f t="shared" si="53"/>
        <v>4.5512621809319574E-16</v>
      </c>
      <c r="H118">
        <f t="shared" si="54"/>
        <v>1.1706968128257578</v>
      </c>
      <c r="I118" t="e">
        <f t="shared" si="45"/>
        <v>#NUM!</v>
      </c>
      <c r="J118" t="e">
        <f t="shared" si="65"/>
        <v>#NUM!</v>
      </c>
      <c r="K118" t="e">
        <f t="shared" si="66"/>
        <v>#NUM!</v>
      </c>
      <c r="L118" t="e">
        <f t="shared" si="67"/>
        <v>#NUM!</v>
      </c>
      <c r="M118">
        <f t="shared" si="55"/>
        <v>47.441050008873276</v>
      </c>
      <c r="N118">
        <f t="shared" si="56"/>
        <v>1.0586472250070716E-15</v>
      </c>
      <c r="O118">
        <f t="shared" si="46"/>
        <v>1.0586472250070716E-15</v>
      </c>
      <c r="P118">
        <f t="shared" si="57"/>
        <v>87.340100442375913</v>
      </c>
      <c r="Q118">
        <f t="shared" si="58"/>
        <v>2.9948073342210657E-15</v>
      </c>
      <c r="R118">
        <f t="shared" si="59"/>
        <v>-24.4444444444444</v>
      </c>
      <c r="S118">
        <f t="shared" si="60"/>
        <v>8.7999999999999847</v>
      </c>
      <c r="T118" t="e">
        <f t="shared" si="68"/>
        <v>#NUM!</v>
      </c>
      <c r="U118">
        <f t="shared" si="69"/>
        <v>0</v>
      </c>
      <c r="V118">
        <f t="shared" si="70"/>
        <v>0</v>
      </c>
      <c r="W118">
        <f t="shared" si="71"/>
        <v>0</v>
      </c>
      <c r="X118">
        <f t="shared" si="42"/>
        <v>-2.7756117146810708E-5</v>
      </c>
      <c r="Y118">
        <f t="shared" si="61"/>
        <v>47.441050008873276</v>
      </c>
      <c r="Z118">
        <f t="shared" si="62"/>
        <v>1.0586472250070716E-15</v>
      </c>
      <c r="AA118">
        <f t="shared" si="44"/>
        <v>87.340100442375913</v>
      </c>
      <c r="AB118">
        <f t="shared" si="63"/>
        <v>8.7999999999999847</v>
      </c>
      <c r="AC118">
        <f t="shared" si="64"/>
        <v>7.853750000000724E-7</v>
      </c>
    </row>
    <row r="119" spans="1:29" x14ac:dyDescent="0.2">
      <c r="A119" s="11">
        <f t="shared" si="47"/>
        <v>8.7999999999999847</v>
      </c>
      <c r="B119" t="e">
        <f t="shared" si="48"/>
        <v>#NUM!</v>
      </c>
      <c r="C119" t="e">
        <f t="shared" si="49"/>
        <v>#NUM!</v>
      </c>
      <c r="D119" t="e">
        <f t="shared" si="50"/>
        <v>#NUM!</v>
      </c>
      <c r="E119">
        <f t="shared" si="51"/>
        <v>3.7148658700887163</v>
      </c>
      <c r="F119">
        <f t="shared" si="52"/>
        <v>-3.7148658700887163</v>
      </c>
      <c r="G119">
        <f t="shared" si="53"/>
        <v>4.5512621809319574E-16</v>
      </c>
      <c r="H119">
        <f t="shared" si="54"/>
        <v>1.1706968128257578</v>
      </c>
      <c r="I119" t="e">
        <f t="shared" si="45"/>
        <v>#NUM!</v>
      </c>
      <c r="J119" t="e">
        <f t="shared" si="65"/>
        <v>#NUM!</v>
      </c>
      <c r="K119" t="e">
        <f t="shared" si="66"/>
        <v>#NUM!</v>
      </c>
      <c r="L119" t="e">
        <f t="shared" si="67"/>
        <v>#NUM!</v>
      </c>
      <c r="M119">
        <f t="shared" si="55"/>
        <v>47.441050008873276</v>
      </c>
      <c r="N119">
        <f t="shared" si="56"/>
        <v>1.0586472250070716E-15</v>
      </c>
      <c r="O119">
        <f t="shared" si="46"/>
        <v>1.0586472250070716E-15</v>
      </c>
      <c r="P119">
        <f t="shared" si="57"/>
        <v>87.340100442375913</v>
      </c>
      <c r="Q119">
        <f t="shared" si="58"/>
        <v>3.0288392357463053E-15</v>
      </c>
      <c r="R119">
        <f t="shared" si="59"/>
        <v>-24.722222222222179</v>
      </c>
      <c r="S119">
        <f t="shared" si="60"/>
        <v>8.8999999999999844</v>
      </c>
      <c r="T119" t="e">
        <f t="shared" si="68"/>
        <v>#NUM!</v>
      </c>
      <c r="U119">
        <f t="shared" si="69"/>
        <v>0</v>
      </c>
      <c r="V119">
        <f t="shared" si="70"/>
        <v>0</v>
      </c>
      <c r="W119">
        <f t="shared" si="71"/>
        <v>0</v>
      </c>
      <c r="X119">
        <f t="shared" si="42"/>
        <v>-1.2552472892249876E-5</v>
      </c>
      <c r="Y119">
        <f t="shared" si="61"/>
        <v>47.441050008873276</v>
      </c>
      <c r="Z119">
        <f t="shared" si="62"/>
        <v>1.0586472250070716E-15</v>
      </c>
      <c r="AA119">
        <f t="shared" si="44"/>
        <v>87.340100442375913</v>
      </c>
      <c r="AB119">
        <f t="shared" si="63"/>
        <v>8.8999999999999844</v>
      </c>
      <c r="AC119">
        <f t="shared" si="64"/>
        <v>3.4905555555560586E-7</v>
      </c>
    </row>
    <row r="120" spans="1:29" x14ac:dyDescent="0.2">
      <c r="A120" s="11">
        <f t="shared" si="47"/>
        <v>8.8999999999999844</v>
      </c>
      <c r="B120" t="e">
        <f t="shared" si="48"/>
        <v>#NUM!</v>
      </c>
      <c r="C120" t="e">
        <f t="shared" si="49"/>
        <v>#NUM!</v>
      </c>
      <c r="D120" t="e">
        <f t="shared" si="50"/>
        <v>#NUM!</v>
      </c>
      <c r="E120">
        <f t="shared" si="51"/>
        <v>3.7148658700887163</v>
      </c>
      <c r="F120">
        <f t="shared" si="52"/>
        <v>-3.7148658700887163</v>
      </c>
      <c r="G120">
        <f t="shared" si="53"/>
        <v>4.5512621809319574E-16</v>
      </c>
      <c r="H120">
        <f t="shared" si="54"/>
        <v>1.1706968128257578</v>
      </c>
      <c r="I120" t="e">
        <f t="shared" si="45"/>
        <v>#NUM!</v>
      </c>
      <c r="J120" t="e">
        <f t="shared" si="65"/>
        <v>#NUM!</v>
      </c>
      <c r="K120" t="e">
        <f t="shared" si="66"/>
        <v>#NUM!</v>
      </c>
      <c r="L120" t="e">
        <f t="shared" si="67"/>
        <v>#NUM!</v>
      </c>
      <c r="M120">
        <f t="shared" si="55"/>
        <v>47.441050008873276</v>
      </c>
      <c r="N120">
        <f t="shared" si="56"/>
        <v>1.0586472250070716E-15</v>
      </c>
      <c r="O120">
        <f t="shared" si="46"/>
        <v>1.0586472250070716E-15</v>
      </c>
      <c r="P120">
        <f t="shared" si="57"/>
        <v>87.340100442375913</v>
      </c>
      <c r="Q120">
        <f t="shared" si="58"/>
        <v>3.0628711372715445E-15</v>
      </c>
      <c r="R120">
        <f t="shared" si="59"/>
        <v>-24.999999999999954</v>
      </c>
      <c r="S120">
        <f t="shared" si="60"/>
        <v>8.999999999999984</v>
      </c>
      <c r="T120" t="e">
        <f t="shared" si="68"/>
        <v>#NUM!</v>
      </c>
      <c r="U120">
        <f t="shared" si="69"/>
        <v>0</v>
      </c>
      <c r="V120">
        <f t="shared" si="70"/>
        <v>0</v>
      </c>
      <c r="W120">
        <f t="shared" si="71"/>
        <v>0</v>
      </c>
      <c r="X120">
        <f t="shared" si="42"/>
        <v>-3.1922234298129745E-6</v>
      </c>
      <c r="Y120">
        <f t="shared" si="61"/>
        <v>47.441050008873276</v>
      </c>
      <c r="Z120">
        <f t="shared" si="62"/>
        <v>1.0586472250070716E-15</v>
      </c>
      <c r="AA120">
        <f t="shared" si="44"/>
        <v>87.340100442375913</v>
      </c>
      <c r="AB120">
        <f t="shared" si="63"/>
        <v>8.999999999999984</v>
      </c>
      <c r="AC120">
        <f t="shared" si="64"/>
        <v>8.7263888888915084E-8</v>
      </c>
    </row>
    <row r="121" spans="1:29" x14ac:dyDescent="0.2">
      <c r="A121" s="11">
        <f t="shared" si="47"/>
        <v>8.999999999999984</v>
      </c>
      <c r="B121" t="e">
        <f t="shared" si="48"/>
        <v>#NUM!</v>
      </c>
      <c r="C121" t="e">
        <f t="shared" si="49"/>
        <v>#NUM!</v>
      </c>
      <c r="D121" t="e">
        <f t="shared" si="50"/>
        <v>#NUM!</v>
      </c>
      <c r="E121">
        <f t="shared" si="51"/>
        <v>3.7148658700887163</v>
      </c>
      <c r="F121">
        <f t="shared" si="52"/>
        <v>-3.7148658700887163</v>
      </c>
      <c r="G121">
        <f t="shared" si="53"/>
        <v>4.5512621809319574E-16</v>
      </c>
      <c r="H121">
        <f t="shared" si="54"/>
        <v>1.1706968128257578</v>
      </c>
      <c r="I121" t="e">
        <f t="shared" si="45"/>
        <v>#NUM!</v>
      </c>
      <c r="J121" t="e">
        <f t="shared" si="65"/>
        <v>#NUM!</v>
      </c>
      <c r="K121" t="e">
        <f t="shared" si="66"/>
        <v>#NUM!</v>
      </c>
      <c r="L121" t="e">
        <f t="shared" si="67"/>
        <v>#NUM!</v>
      </c>
      <c r="M121">
        <f t="shared" si="55"/>
        <v>47.441050008873276</v>
      </c>
      <c r="N121">
        <f t="shared" si="56"/>
        <v>1.0586472250070716E-15</v>
      </c>
      <c r="O121">
        <f t="shared" si="46"/>
        <v>1.0586472250070716E-15</v>
      </c>
      <c r="P121">
        <f t="shared" si="57"/>
        <v>87.340100442375913</v>
      </c>
      <c r="Q121">
        <f t="shared" si="58"/>
        <v>3.0969030387967837E-15</v>
      </c>
      <c r="R121">
        <f t="shared" si="59"/>
        <v>-25.277777777777732</v>
      </c>
      <c r="S121">
        <f t="shared" si="60"/>
        <v>9.0999999999999837</v>
      </c>
      <c r="T121" t="e">
        <f t="shared" si="68"/>
        <v>#NUM!</v>
      </c>
      <c r="U121">
        <f t="shared" si="69"/>
        <v>0</v>
      </c>
      <c r="V121">
        <f t="shared" si="70"/>
        <v>0</v>
      </c>
      <c r="W121">
        <f t="shared" si="71"/>
        <v>0</v>
      </c>
      <c r="X121">
        <f t="shared" si="42"/>
        <v>-6.8930521873504262E-32</v>
      </c>
      <c r="Y121">
        <f t="shared" si="61"/>
        <v>47.441050008873276</v>
      </c>
      <c r="Z121">
        <f t="shared" si="62"/>
        <v>1.0586472250070716E-15</v>
      </c>
      <c r="AA121">
        <f t="shared" si="44"/>
        <v>87.340100442375913</v>
      </c>
      <c r="AB121">
        <f t="shared" si="63"/>
        <v>9.0999999999999837</v>
      </c>
      <c r="AC121">
        <f t="shared" si="64"/>
        <v>1.8529071068395787E-33</v>
      </c>
    </row>
    <row r="122" spans="1:29" x14ac:dyDescent="0.2">
      <c r="A122" s="11">
        <f t="shared" si="47"/>
        <v>9.0999999999999837</v>
      </c>
      <c r="B122" t="e">
        <f t="shared" si="48"/>
        <v>#NUM!</v>
      </c>
      <c r="C122" t="e">
        <f t="shared" si="49"/>
        <v>#NUM!</v>
      </c>
      <c r="D122" t="e">
        <f t="shared" si="50"/>
        <v>#NUM!</v>
      </c>
      <c r="E122">
        <f t="shared" si="51"/>
        <v>3.7148658700887163</v>
      </c>
      <c r="F122">
        <f t="shared" si="52"/>
        <v>-3.7148658700887163</v>
      </c>
      <c r="G122">
        <f t="shared" si="53"/>
        <v>4.5512621809319574E-16</v>
      </c>
      <c r="H122">
        <f t="shared" si="54"/>
        <v>1.1706968128257578</v>
      </c>
      <c r="I122" t="e">
        <f t="shared" si="45"/>
        <v>#NUM!</v>
      </c>
      <c r="J122" t="e">
        <f t="shared" si="65"/>
        <v>#NUM!</v>
      </c>
      <c r="K122" t="e">
        <f t="shared" si="66"/>
        <v>#NUM!</v>
      </c>
      <c r="L122" t="e">
        <f t="shared" si="67"/>
        <v>#NUM!</v>
      </c>
      <c r="M122">
        <f t="shared" si="55"/>
        <v>47.441050008873276</v>
      </c>
      <c r="N122">
        <f t="shared" si="56"/>
        <v>1.0586472250070716E-15</v>
      </c>
      <c r="O122">
        <f t="shared" si="46"/>
        <v>1.0586472250070716E-15</v>
      </c>
      <c r="P122">
        <f t="shared" si="57"/>
        <v>87.340100442375913</v>
      </c>
      <c r="Q122">
        <f t="shared" si="58"/>
        <v>3.130934940322023E-15</v>
      </c>
      <c r="R122">
        <f t="shared" si="59"/>
        <v>-25.555555555555507</v>
      </c>
      <c r="S122">
        <f t="shared" si="60"/>
        <v>9.1999999999999833</v>
      </c>
      <c r="T122" t="e">
        <f t="shared" si="68"/>
        <v>#NUM!</v>
      </c>
      <c r="U122">
        <f t="shared" si="69"/>
        <v>0</v>
      </c>
      <c r="V122">
        <f t="shared" si="70"/>
        <v>0</v>
      </c>
      <c r="W122">
        <f t="shared" si="71"/>
        <v>0</v>
      </c>
      <c r="X122">
        <f t="shared" si="42"/>
        <v>-3.3004338433110151E-6</v>
      </c>
      <c r="Y122">
        <f t="shared" si="61"/>
        <v>47.441050008873276</v>
      </c>
      <c r="Z122">
        <f t="shared" si="62"/>
        <v>1.0586472250070716E-15</v>
      </c>
      <c r="AA122">
        <f t="shared" si="44"/>
        <v>87.340100442375913</v>
      </c>
      <c r="AB122">
        <f t="shared" si="63"/>
        <v>9.1999999999999833</v>
      </c>
      <c r="AC122">
        <f t="shared" si="64"/>
        <v>8.7263888888862409E-8</v>
      </c>
    </row>
    <row r="123" spans="1:29" x14ac:dyDescent="0.2">
      <c r="A123" s="11">
        <f t="shared" si="47"/>
        <v>9.1999999999999833</v>
      </c>
      <c r="B123" t="e">
        <f t="shared" si="48"/>
        <v>#NUM!</v>
      </c>
      <c r="C123" t="e">
        <f t="shared" si="49"/>
        <v>#NUM!</v>
      </c>
      <c r="D123" t="e">
        <f t="shared" si="50"/>
        <v>#NUM!</v>
      </c>
      <c r="E123">
        <f t="shared" si="51"/>
        <v>3.7148658700887163</v>
      </c>
      <c r="F123">
        <f t="shared" si="52"/>
        <v>-3.7148658700887163</v>
      </c>
      <c r="G123">
        <f t="shared" si="53"/>
        <v>4.5512621809319574E-16</v>
      </c>
      <c r="H123">
        <f t="shared" si="54"/>
        <v>1.1706968128257578</v>
      </c>
      <c r="I123" t="e">
        <f t="shared" si="45"/>
        <v>#NUM!</v>
      </c>
      <c r="J123" t="e">
        <f t="shared" si="65"/>
        <v>#NUM!</v>
      </c>
      <c r="K123" t="e">
        <f t="shared" si="66"/>
        <v>#NUM!</v>
      </c>
      <c r="L123" t="e">
        <f t="shared" si="67"/>
        <v>#NUM!</v>
      </c>
      <c r="M123">
        <f t="shared" si="55"/>
        <v>47.441050008873276</v>
      </c>
      <c r="N123">
        <f t="shared" si="56"/>
        <v>1.0586472250070716E-15</v>
      </c>
      <c r="O123">
        <f t="shared" si="46"/>
        <v>1.0586472250070716E-15</v>
      </c>
      <c r="P123">
        <f t="shared" si="57"/>
        <v>87.340100442375913</v>
      </c>
      <c r="Q123">
        <f t="shared" si="58"/>
        <v>3.1649668418472626E-15</v>
      </c>
      <c r="R123">
        <f t="shared" si="59"/>
        <v>-25.833333333333286</v>
      </c>
      <c r="S123">
        <f t="shared" si="60"/>
        <v>9.2999999999999829</v>
      </c>
      <c r="T123" t="e">
        <f t="shared" si="68"/>
        <v>#NUM!</v>
      </c>
      <c r="U123">
        <f t="shared" si="69"/>
        <v>0</v>
      </c>
      <c r="V123">
        <f t="shared" si="70"/>
        <v>0</v>
      </c>
      <c r="W123">
        <f t="shared" si="71"/>
        <v>0</v>
      </c>
      <c r="X123">
        <f t="shared" si="42"/>
        <v>-1.3418156200245947E-5</v>
      </c>
      <c r="Y123">
        <f t="shared" si="61"/>
        <v>47.441050008873276</v>
      </c>
      <c r="Z123">
        <f t="shared" si="62"/>
        <v>1.0586472250070716E-15</v>
      </c>
      <c r="AA123">
        <f t="shared" si="44"/>
        <v>87.340100442375913</v>
      </c>
      <c r="AB123">
        <f t="shared" si="63"/>
        <v>9.2999999999999829</v>
      </c>
      <c r="AC123">
        <f t="shared" si="64"/>
        <v>3.4905555555550046E-7</v>
      </c>
    </row>
    <row r="124" spans="1:29" x14ac:dyDescent="0.2">
      <c r="A124" s="11">
        <f t="shared" si="47"/>
        <v>9.2999999999999829</v>
      </c>
      <c r="B124" t="e">
        <f t="shared" si="48"/>
        <v>#NUM!</v>
      </c>
      <c r="C124" t="e">
        <f t="shared" si="49"/>
        <v>#NUM!</v>
      </c>
      <c r="D124" t="e">
        <f t="shared" si="50"/>
        <v>#NUM!</v>
      </c>
      <c r="E124">
        <f t="shared" si="51"/>
        <v>3.7148658700887163</v>
      </c>
      <c r="F124">
        <f t="shared" si="52"/>
        <v>-3.7148658700887163</v>
      </c>
      <c r="G124">
        <f t="shared" si="53"/>
        <v>4.5512621809319574E-16</v>
      </c>
      <c r="H124">
        <f t="shared" si="54"/>
        <v>1.1706968128257578</v>
      </c>
      <c r="I124" t="e">
        <f t="shared" si="45"/>
        <v>#NUM!</v>
      </c>
      <c r="J124" t="e">
        <f t="shared" si="65"/>
        <v>#NUM!</v>
      </c>
      <c r="K124" t="e">
        <f t="shared" si="66"/>
        <v>#NUM!</v>
      </c>
      <c r="L124" t="e">
        <f t="shared" si="67"/>
        <v>#NUM!</v>
      </c>
      <c r="M124">
        <f t="shared" si="55"/>
        <v>47.441050008873276</v>
      </c>
      <c r="N124">
        <f t="shared" si="56"/>
        <v>1.0586472250070716E-15</v>
      </c>
      <c r="O124">
        <f t="shared" si="46"/>
        <v>1.0586472250070716E-15</v>
      </c>
      <c r="P124">
        <f t="shared" si="57"/>
        <v>87.340100442375913</v>
      </c>
      <c r="Q124">
        <f t="shared" si="58"/>
        <v>3.1989987433725018E-15</v>
      </c>
      <c r="R124">
        <f t="shared" si="59"/>
        <v>-26.111111111111061</v>
      </c>
      <c r="S124">
        <f t="shared" si="60"/>
        <v>9.3999999999999826</v>
      </c>
      <c r="T124" t="e">
        <f t="shared" si="68"/>
        <v>#NUM!</v>
      </c>
      <c r="U124">
        <f t="shared" si="69"/>
        <v>0</v>
      </c>
      <c r="V124">
        <f t="shared" si="70"/>
        <v>0</v>
      </c>
      <c r="W124">
        <f t="shared" si="71"/>
        <v>0</v>
      </c>
      <c r="X124">
        <f t="shared" si="42"/>
        <v>-3.0677798311304795E-5</v>
      </c>
      <c r="Y124">
        <f t="shared" si="61"/>
        <v>47.441050008873276</v>
      </c>
      <c r="Z124">
        <f t="shared" si="62"/>
        <v>1.0586472250070716E-15</v>
      </c>
      <c r="AA124">
        <f t="shared" si="44"/>
        <v>87.340100442375913</v>
      </c>
      <c r="AB124">
        <f t="shared" si="63"/>
        <v>9.3999999999999826</v>
      </c>
      <c r="AC124">
        <f t="shared" si="64"/>
        <v>7.8537499999991421E-7</v>
      </c>
    </row>
    <row r="125" spans="1:29" x14ac:dyDescent="0.2">
      <c r="A125" s="11">
        <f t="shared" si="47"/>
        <v>9.3999999999999826</v>
      </c>
      <c r="B125" t="e">
        <f t="shared" si="48"/>
        <v>#NUM!</v>
      </c>
      <c r="C125" t="e">
        <f t="shared" si="49"/>
        <v>#NUM!</v>
      </c>
      <c r="D125" t="e">
        <f t="shared" si="50"/>
        <v>#NUM!</v>
      </c>
      <c r="E125">
        <f t="shared" si="51"/>
        <v>3.7148658700887163</v>
      </c>
      <c r="F125">
        <f t="shared" si="52"/>
        <v>-3.7148658700887163</v>
      </c>
      <c r="G125">
        <f t="shared" si="53"/>
        <v>4.5512621809319574E-16</v>
      </c>
      <c r="H125">
        <f t="shared" si="54"/>
        <v>1.1706968128257578</v>
      </c>
      <c r="I125" t="e">
        <f t="shared" si="45"/>
        <v>#NUM!</v>
      </c>
      <c r="J125" t="e">
        <f t="shared" si="65"/>
        <v>#NUM!</v>
      </c>
      <c r="K125" t="e">
        <f t="shared" si="66"/>
        <v>#NUM!</v>
      </c>
      <c r="L125" t="e">
        <f t="shared" si="67"/>
        <v>#NUM!</v>
      </c>
      <c r="M125">
        <f t="shared" si="55"/>
        <v>47.441050008873276</v>
      </c>
      <c r="N125">
        <f t="shared" si="56"/>
        <v>1.0586472250070716E-15</v>
      </c>
      <c r="O125">
        <f t="shared" si="46"/>
        <v>1.0586472250070716E-15</v>
      </c>
      <c r="P125">
        <f t="shared" si="57"/>
        <v>87.340100442375913</v>
      </c>
      <c r="Q125">
        <f t="shared" si="58"/>
        <v>3.233030644897741E-15</v>
      </c>
      <c r="R125">
        <f t="shared" si="59"/>
        <v>-26.38888888888884</v>
      </c>
      <c r="S125">
        <f t="shared" si="60"/>
        <v>9.4999999999999822</v>
      </c>
      <c r="T125" t="e">
        <f t="shared" si="68"/>
        <v>#NUM!</v>
      </c>
      <c r="U125">
        <f t="shared" si="69"/>
        <v>0</v>
      </c>
      <c r="V125">
        <f t="shared" si="70"/>
        <v>0</v>
      </c>
      <c r="W125">
        <f t="shared" si="71"/>
        <v>0</v>
      </c>
      <c r="X125">
        <f t="shared" si="42"/>
        <v>-5.5403991416987553E-5</v>
      </c>
      <c r="Y125">
        <f t="shared" si="61"/>
        <v>47.441050008873276</v>
      </c>
      <c r="Z125">
        <f t="shared" si="62"/>
        <v>1.0586472250070716E-15</v>
      </c>
      <c r="AA125">
        <f t="shared" si="44"/>
        <v>87.340100442375913</v>
      </c>
      <c r="AB125">
        <f t="shared" si="63"/>
        <v>9.4999999999999822</v>
      </c>
      <c r="AC125">
        <f t="shared" si="64"/>
        <v>1.3962222222221037E-6</v>
      </c>
    </row>
    <row r="126" spans="1:29" x14ac:dyDescent="0.2">
      <c r="A126" s="11">
        <f t="shared" si="47"/>
        <v>9.4999999999999822</v>
      </c>
      <c r="B126" t="e">
        <f t="shared" si="48"/>
        <v>#NUM!</v>
      </c>
      <c r="C126" t="e">
        <f t="shared" si="49"/>
        <v>#NUM!</v>
      </c>
      <c r="D126" t="e">
        <f t="shared" si="50"/>
        <v>#NUM!</v>
      </c>
      <c r="E126">
        <f t="shared" si="51"/>
        <v>3.7148658700887163</v>
      </c>
      <c r="F126">
        <f t="shared" si="52"/>
        <v>-3.7148658700887163</v>
      </c>
      <c r="G126">
        <f t="shared" si="53"/>
        <v>4.5512621809319574E-16</v>
      </c>
      <c r="H126">
        <f t="shared" si="54"/>
        <v>1.1706968128257578</v>
      </c>
      <c r="I126" t="e">
        <f t="shared" si="45"/>
        <v>#NUM!</v>
      </c>
      <c r="J126" t="e">
        <f t="shared" si="65"/>
        <v>#NUM!</v>
      </c>
      <c r="K126" t="e">
        <f t="shared" si="66"/>
        <v>#NUM!</v>
      </c>
      <c r="L126" t="e">
        <f t="shared" si="67"/>
        <v>#NUM!</v>
      </c>
      <c r="M126">
        <f t="shared" si="55"/>
        <v>47.441050008873276</v>
      </c>
      <c r="N126">
        <f t="shared" si="56"/>
        <v>1.0586472250070716E-15</v>
      </c>
      <c r="O126">
        <f t="shared" si="46"/>
        <v>1.0586472250070716E-15</v>
      </c>
      <c r="P126">
        <f t="shared" si="57"/>
        <v>87.340100442375913</v>
      </c>
      <c r="Q126">
        <f t="shared" si="58"/>
        <v>3.2670625464229803E-15</v>
      </c>
      <c r="R126">
        <f t="shared" si="59"/>
        <v>-26.666666666666615</v>
      </c>
      <c r="S126">
        <f t="shared" si="60"/>
        <v>9.5999999999999819</v>
      </c>
      <c r="T126" t="e">
        <f t="shared" si="68"/>
        <v>#NUM!</v>
      </c>
      <c r="U126">
        <f t="shared" si="69"/>
        <v>0</v>
      </c>
      <c r="V126">
        <f t="shared" si="70"/>
        <v>0</v>
      </c>
      <c r="W126">
        <f t="shared" si="71"/>
        <v>0</v>
      </c>
      <c r="X126">
        <f t="shared" ref="X126:X189" si="72">IF($B$24="C",IF((3.14159265*1860/4)*((0.001*$B$18)-(2*$B$26*A126))^2*((0.33333*0.001*$B$18)-(2*$B$26*A126))&lt;0,(3.14159265*1860/4)*((0.001*$B$18)-(2*$B$26*A126))^2*((0.33333*0.001*$B$18)-(2*$B$26*A126)),(3.14159265*1860/4)*((0.001*$B$18)-(2*$B$26*A126))^2*((0.33333*0.001*$B$18)-(2*$B$26*A126))),$B$19)</f>
        <v>-8.7921366757794206E-5</v>
      </c>
      <c r="Y126">
        <f t="shared" si="61"/>
        <v>47.441050008873276</v>
      </c>
      <c r="Z126">
        <f t="shared" si="62"/>
        <v>1.0586472250070716E-15</v>
      </c>
      <c r="AA126">
        <f t="shared" si="44"/>
        <v>87.340100442375913</v>
      </c>
      <c r="AB126">
        <f t="shared" si="63"/>
        <v>9.5999999999999819</v>
      </c>
      <c r="AC126">
        <f t="shared" si="64"/>
        <v>2.1815972222220686E-6</v>
      </c>
    </row>
    <row r="127" spans="1:29" x14ac:dyDescent="0.2">
      <c r="A127" s="11">
        <f t="shared" si="47"/>
        <v>9.5999999999999819</v>
      </c>
      <c r="B127" t="e">
        <f t="shared" si="48"/>
        <v>#NUM!</v>
      </c>
      <c r="C127" t="e">
        <f t="shared" si="49"/>
        <v>#NUM!</v>
      </c>
      <c r="D127" t="e">
        <f t="shared" si="50"/>
        <v>#NUM!</v>
      </c>
      <c r="E127">
        <f t="shared" si="51"/>
        <v>3.7148658700887163</v>
      </c>
      <c r="F127">
        <f t="shared" si="52"/>
        <v>-3.7148658700887163</v>
      </c>
      <c r="G127">
        <f t="shared" si="53"/>
        <v>4.5512621809319574E-16</v>
      </c>
      <c r="H127">
        <f t="shared" si="54"/>
        <v>1.1706968128257578</v>
      </c>
      <c r="I127" t="e">
        <f t="shared" si="45"/>
        <v>#NUM!</v>
      </c>
      <c r="J127" t="e">
        <f t="shared" si="65"/>
        <v>#NUM!</v>
      </c>
      <c r="K127" t="e">
        <f t="shared" si="66"/>
        <v>#NUM!</v>
      </c>
      <c r="L127" t="e">
        <f t="shared" si="67"/>
        <v>#NUM!</v>
      </c>
      <c r="M127">
        <f t="shared" si="55"/>
        <v>47.441050008873276</v>
      </c>
      <c r="N127">
        <f t="shared" si="56"/>
        <v>1.0586472250070716E-15</v>
      </c>
      <c r="O127">
        <f t="shared" si="46"/>
        <v>1.0586472250070716E-15</v>
      </c>
      <c r="P127">
        <f t="shared" si="57"/>
        <v>87.340100442375913</v>
      </c>
      <c r="Q127">
        <f t="shared" si="58"/>
        <v>3.3010944479482199E-15</v>
      </c>
      <c r="R127">
        <f t="shared" si="59"/>
        <v>-26.944444444444393</v>
      </c>
      <c r="S127">
        <f t="shared" si="60"/>
        <v>9.6999999999999815</v>
      </c>
      <c r="T127" t="e">
        <f t="shared" si="68"/>
        <v>#NUM!</v>
      </c>
      <c r="U127">
        <f t="shared" si="69"/>
        <v>0</v>
      </c>
      <c r="V127">
        <f t="shared" si="70"/>
        <v>0</v>
      </c>
      <c r="W127">
        <f t="shared" si="71"/>
        <v>0</v>
      </c>
      <c r="X127">
        <f t="shared" si="72"/>
        <v>-1.2855455557422477E-4</v>
      </c>
      <c r="Y127">
        <f t="shared" si="61"/>
        <v>47.441050008873276</v>
      </c>
      <c r="Z127">
        <f t="shared" si="62"/>
        <v>1.0586472250070716E-15</v>
      </c>
      <c r="AA127">
        <f t="shared" si="44"/>
        <v>87.340100442375913</v>
      </c>
      <c r="AB127">
        <f t="shared" si="63"/>
        <v>9.6999999999999815</v>
      </c>
      <c r="AC127">
        <f t="shared" si="64"/>
        <v>3.1414999999998097E-6</v>
      </c>
    </row>
    <row r="128" spans="1:29" x14ac:dyDescent="0.2">
      <c r="A128" s="11">
        <f t="shared" si="47"/>
        <v>9.6999999999999815</v>
      </c>
      <c r="B128" t="e">
        <f t="shared" si="48"/>
        <v>#NUM!</v>
      </c>
      <c r="C128" t="e">
        <f t="shared" si="49"/>
        <v>#NUM!</v>
      </c>
      <c r="D128" t="e">
        <f t="shared" si="50"/>
        <v>#NUM!</v>
      </c>
      <c r="E128">
        <f t="shared" si="51"/>
        <v>3.7148658700887163</v>
      </c>
      <c r="F128">
        <f t="shared" si="52"/>
        <v>-3.7148658700887163</v>
      </c>
      <c r="G128">
        <f t="shared" si="53"/>
        <v>4.5512621809319574E-16</v>
      </c>
      <c r="H128">
        <f t="shared" si="54"/>
        <v>1.1706968128257578</v>
      </c>
      <c r="I128" t="e">
        <f t="shared" si="45"/>
        <v>#NUM!</v>
      </c>
      <c r="J128" t="e">
        <f t="shared" si="65"/>
        <v>#NUM!</v>
      </c>
      <c r="K128" t="e">
        <f t="shared" si="66"/>
        <v>#NUM!</v>
      </c>
      <c r="L128" t="e">
        <f t="shared" si="67"/>
        <v>#NUM!</v>
      </c>
      <c r="M128">
        <f t="shared" si="55"/>
        <v>47.441050008873276</v>
      </c>
      <c r="N128">
        <f t="shared" si="56"/>
        <v>1.0586472250070716E-15</v>
      </c>
      <c r="O128">
        <f t="shared" si="46"/>
        <v>1.0586472250070716E-15</v>
      </c>
      <c r="P128">
        <f t="shared" si="57"/>
        <v>87.340100442375913</v>
      </c>
      <c r="Q128">
        <f t="shared" si="58"/>
        <v>3.3351263494734591E-15</v>
      </c>
      <c r="R128">
        <f t="shared" si="59"/>
        <v>-27.222222222222168</v>
      </c>
      <c r="S128">
        <f t="shared" si="60"/>
        <v>9.7999999999999812</v>
      </c>
      <c r="T128" t="e">
        <f t="shared" si="68"/>
        <v>#NUM!</v>
      </c>
      <c r="U128">
        <f t="shared" si="69"/>
        <v>0</v>
      </c>
      <c r="V128">
        <f t="shared" si="70"/>
        <v>0</v>
      </c>
      <c r="W128">
        <f t="shared" si="71"/>
        <v>0</v>
      </c>
      <c r="X128">
        <f t="shared" si="72"/>
        <v>-1.776281891067803E-4</v>
      </c>
      <c r="Y128">
        <f t="shared" si="61"/>
        <v>47.441050008873276</v>
      </c>
      <c r="Z128">
        <f t="shared" si="62"/>
        <v>1.0586472250070716E-15</v>
      </c>
      <c r="AA128">
        <f t="shared" si="44"/>
        <v>87.340100442375913</v>
      </c>
      <c r="AB128">
        <f t="shared" si="63"/>
        <v>9.7999999999999812</v>
      </c>
      <c r="AC128">
        <f t="shared" si="64"/>
        <v>4.2759305555553512E-6</v>
      </c>
    </row>
    <row r="129" spans="1:29" x14ac:dyDescent="0.2">
      <c r="A129" s="11">
        <f t="shared" si="47"/>
        <v>9.7999999999999812</v>
      </c>
      <c r="B129" t="e">
        <f t="shared" si="48"/>
        <v>#NUM!</v>
      </c>
      <c r="C129" t="e">
        <f t="shared" si="49"/>
        <v>#NUM!</v>
      </c>
      <c r="D129" t="e">
        <f t="shared" si="50"/>
        <v>#NUM!</v>
      </c>
      <c r="E129">
        <f t="shared" si="51"/>
        <v>3.7148658700887163</v>
      </c>
      <c r="F129">
        <f t="shared" si="52"/>
        <v>-3.7148658700887163</v>
      </c>
      <c r="G129">
        <f t="shared" si="53"/>
        <v>4.5512621809319574E-16</v>
      </c>
      <c r="H129">
        <f t="shared" si="54"/>
        <v>1.1706968128257578</v>
      </c>
      <c r="I129" t="e">
        <f t="shared" si="45"/>
        <v>#NUM!</v>
      </c>
      <c r="J129" t="e">
        <f t="shared" si="65"/>
        <v>#NUM!</v>
      </c>
      <c r="K129" t="e">
        <f t="shared" si="66"/>
        <v>#NUM!</v>
      </c>
      <c r="L129" t="e">
        <f t="shared" si="67"/>
        <v>#NUM!</v>
      </c>
      <c r="M129">
        <f t="shared" si="55"/>
        <v>47.441050008873276</v>
      </c>
      <c r="N129">
        <f t="shared" si="56"/>
        <v>1.0586472250070716E-15</v>
      </c>
      <c r="O129">
        <f t="shared" si="46"/>
        <v>1.0586472250070716E-15</v>
      </c>
      <c r="P129">
        <f t="shared" si="57"/>
        <v>87.340100442375913</v>
      </c>
      <c r="Q129">
        <f t="shared" si="58"/>
        <v>3.3691582509986983E-15</v>
      </c>
      <c r="R129">
        <f t="shared" si="59"/>
        <v>-27.499999999999947</v>
      </c>
      <c r="S129">
        <f t="shared" si="60"/>
        <v>9.8999999999999808</v>
      </c>
      <c r="T129" t="e">
        <f t="shared" si="68"/>
        <v>#NUM!</v>
      </c>
      <c r="U129">
        <f t="shared" si="69"/>
        <v>0</v>
      </c>
      <c r="V129">
        <f t="shared" si="70"/>
        <v>0</v>
      </c>
      <c r="W129">
        <f t="shared" si="71"/>
        <v>0</v>
      </c>
      <c r="X129">
        <f t="shared" si="72"/>
        <v>-2.354668985959588E-4</v>
      </c>
      <c r="Y129">
        <f t="shared" si="61"/>
        <v>47.441050008873276</v>
      </c>
      <c r="Z129">
        <f t="shared" si="62"/>
        <v>1.0586472250070716E-15</v>
      </c>
      <c r="AA129">
        <f t="shared" si="44"/>
        <v>87.340100442375913</v>
      </c>
      <c r="AB129">
        <f t="shared" si="63"/>
        <v>9.8999999999999808</v>
      </c>
      <c r="AC129">
        <f t="shared" si="64"/>
        <v>5.5848888888886468E-6</v>
      </c>
    </row>
    <row r="130" spans="1:29" x14ac:dyDescent="0.2">
      <c r="A130" s="11">
        <f t="shared" si="47"/>
        <v>9.8999999999999808</v>
      </c>
      <c r="B130" t="e">
        <f t="shared" si="48"/>
        <v>#NUM!</v>
      </c>
      <c r="C130" t="e">
        <f t="shared" si="49"/>
        <v>#NUM!</v>
      </c>
      <c r="D130" t="e">
        <f t="shared" si="50"/>
        <v>#NUM!</v>
      </c>
      <c r="E130">
        <f t="shared" si="51"/>
        <v>3.7148658700887163</v>
      </c>
      <c r="F130">
        <f t="shared" si="52"/>
        <v>-3.7148658700887163</v>
      </c>
      <c r="G130">
        <f t="shared" si="53"/>
        <v>4.5512621809319574E-16</v>
      </c>
      <c r="H130">
        <f t="shared" si="54"/>
        <v>1.1706968128257578</v>
      </c>
      <c r="I130" t="e">
        <f t="shared" si="45"/>
        <v>#NUM!</v>
      </c>
      <c r="J130" t="e">
        <f t="shared" si="65"/>
        <v>#NUM!</v>
      </c>
      <c r="K130" t="e">
        <f t="shared" si="66"/>
        <v>#NUM!</v>
      </c>
      <c r="L130" t="e">
        <f t="shared" si="67"/>
        <v>#NUM!</v>
      </c>
      <c r="M130">
        <f t="shared" si="55"/>
        <v>47.441050008873276</v>
      </c>
      <c r="N130">
        <f t="shared" si="56"/>
        <v>1.0586472250070716E-15</v>
      </c>
      <c r="O130">
        <f t="shared" si="46"/>
        <v>1.0586472250070716E-15</v>
      </c>
      <c r="P130">
        <f t="shared" si="57"/>
        <v>87.340100442375913</v>
      </c>
      <c r="Q130">
        <f t="shared" si="58"/>
        <v>3.4031901525239375E-15</v>
      </c>
      <c r="R130">
        <f t="shared" si="59"/>
        <v>-27.777777777777722</v>
      </c>
      <c r="S130">
        <f t="shared" si="60"/>
        <v>9.9999999999999805</v>
      </c>
      <c r="T130" t="e">
        <f t="shared" si="68"/>
        <v>#NUM!</v>
      </c>
      <c r="U130">
        <f t="shared" si="69"/>
        <v>0</v>
      </c>
      <c r="V130">
        <f t="shared" si="70"/>
        <v>0</v>
      </c>
      <c r="W130">
        <f t="shared" si="71"/>
        <v>0</v>
      </c>
      <c r="X130">
        <f t="shared" si="72"/>
        <v>-3.0239531528226119E-4</v>
      </c>
      <c r="Y130">
        <f t="shared" si="61"/>
        <v>47.441050008873276</v>
      </c>
      <c r="Z130">
        <f t="shared" si="62"/>
        <v>1.0586472250070716E-15</v>
      </c>
      <c r="AA130">
        <f t="shared" si="44"/>
        <v>87.340100442375913</v>
      </c>
      <c r="AB130">
        <f t="shared" si="63"/>
        <v>9.9999999999999805</v>
      </c>
      <c r="AC130">
        <f t="shared" si="64"/>
        <v>7.0683749999997187E-6</v>
      </c>
    </row>
    <row r="131" spans="1:29" x14ac:dyDescent="0.2">
      <c r="A131" s="11">
        <f t="shared" si="47"/>
        <v>9.9999999999999805</v>
      </c>
      <c r="B131" t="e">
        <f t="shared" si="48"/>
        <v>#NUM!</v>
      </c>
      <c r="C131" t="e">
        <f t="shared" si="49"/>
        <v>#NUM!</v>
      </c>
      <c r="D131" t="e">
        <f t="shared" si="50"/>
        <v>#NUM!</v>
      </c>
      <c r="E131">
        <f t="shared" si="51"/>
        <v>3.7148658700887163</v>
      </c>
      <c r="F131">
        <f t="shared" si="52"/>
        <v>-3.7148658700887163</v>
      </c>
      <c r="G131">
        <f t="shared" si="53"/>
        <v>4.5512621809319574E-16</v>
      </c>
      <c r="H131">
        <f t="shared" si="54"/>
        <v>1.1706968128257578</v>
      </c>
      <c r="I131" t="e">
        <f t="shared" si="45"/>
        <v>#NUM!</v>
      </c>
      <c r="J131" t="e">
        <f t="shared" si="65"/>
        <v>#NUM!</v>
      </c>
      <c r="K131" t="e">
        <f t="shared" si="66"/>
        <v>#NUM!</v>
      </c>
      <c r="L131" t="e">
        <f t="shared" si="67"/>
        <v>#NUM!</v>
      </c>
      <c r="M131">
        <f t="shared" si="55"/>
        <v>47.441050008873276</v>
      </c>
      <c r="N131">
        <f t="shared" si="56"/>
        <v>1.0586472250070716E-15</v>
      </c>
      <c r="O131">
        <f t="shared" si="46"/>
        <v>1.0586472250070716E-15</v>
      </c>
      <c r="P131">
        <f t="shared" si="57"/>
        <v>87.340100442375913</v>
      </c>
      <c r="Q131">
        <f t="shared" si="58"/>
        <v>3.4372220540491772E-15</v>
      </c>
      <c r="R131">
        <f t="shared" si="59"/>
        <v>-28.0555555555555</v>
      </c>
      <c r="S131">
        <f t="shared" si="60"/>
        <v>10.09999999999998</v>
      </c>
      <c r="T131" t="e">
        <f t="shared" si="68"/>
        <v>#NUM!</v>
      </c>
      <c r="U131">
        <f t="shared" si="69"/>
        <v>0</v>
      </c>
      <c r="V131">
        <f t="shared" si="70"/>
        <v>0</v>
      </c>
      <c r="W131">
        <f t="shared" si="71"/>
        <v>0</v>
      </c>
      <c r="X131">
        <f t="shared" si="72"/>
        <v>-3.7873807040618749E-4</v>
      </c>
      <c r="Y131">
        <f t="shared" si="61"/>
        <v>47.441050008873276</v>
      </c>
      <c r="Z131">
        <f t="shared" si="62"/>
        <v>1.0586472250070716E-15</v>
      </c>
      <c r="AA131">
        <f t="shared" si="44"/>
        <v>87.340100442375913</v>
      </c>
      <c r="AB131">
        <f t="shared" si="63"/>
        <v>10.09999999999998</v>
      </c>
      <c r="AC131">
        <f t="shared" si="64"/>
        <v>8.7263888888885659E-6</v>
      </c>
    </row>
    <row r="132" spans="1:29" x14ac:dyDescent="0.2">
      <c r="A132" s="11">
        <f t="shared" si="47"/>
        <v>10.09999999999998</v>
      </c>
      <c r="B132" t="e">
        <f t="shared" si="48"/>
        <v>#NUM!</v>
      </c>
      <c r="C132" t="e">
        <f t="shared" si="49"/>
        <v>#NUM!</v>
      </c>
      <c r="D132" t="e">
        <f t="shared" si="50"/>
        <v>#NUM!</v>
      </c>
      <c r="E132">
        <f t="shared" si="51"/>
        <v>3.7148658700887163</v>
      </c>
      <c r="F132">
        <f t="shared" si="52"/>
        <v>-3.7148658700887163</v>
      </c>
      <c r="G132">
        <f t="shared" si="53"/>
        <v>4.5512621809319574E-16</v>
      </c>
      <c r="H132">
        <f t="shared" si="54"/>
        <v>1.1706968128257578</v>
      </c>
      <c r="I132" t="e">
        <f t="shared" si="45"/>
        <v>#NUM!</v>
      </c>
      <c r="J132" t="e">
        <f t="shared" si="65"/>
        <v>#NUM!</v>
      </c>
      <c r="K132" t="e">
        <f t="shared" si="66"/>
        <v>#NUM!</v>
      </c>
      <c r="L132" t="e">
        <f t="shared" si="67"/>
        <v>#NUM!</v>
      </c>
      <c r="M132">
        <f t="shared" si="55"/>
        <v>47.441050008873276</v>
      </c>
      <c r="N132">
        <f t="shared" si="56"/>
        <v>1.0586472250070716E-15</v>
      </c>
      <c r="O132">
        <f t="shared" si="46"/>
        <v>1.0586472250070716E-15</v>
      </c>
      <c r="P132">
        <f t="shared" si="57"/>
        <v>87.340100442375913</v>
      </c>
      <c r="Q132">
        <f t="shared" si="58"/>
        <v>3.4712539555744164E-15</v>
      </c>
      <c r="R132">
        <f t="shared" si="59"/>
        <v>-28.333333333333275</v>
      </c>
      <c r="S132">
        <f t="shared" si="60"/>
        <v>10.19999999999998</v>
      </c>
      <c r="T132" t="e">
        <f t="shared" si="68"/>
        <v>#NUM!</v>
      </c>
      <c r="U132">
        <f t="shared" si="69"/>
        <v>0</v>
      </c>
      <c r="V132">
        <f t="shared" si="70"/>
        <v>0</v>
      </c>
      <c r="W132">
        <f t="shared" si="71"/>
        <v>0</v>
      </c>
      <c r="X132">
        <f t="shared" si="72"/>
        <v>-4.6481979520823758E-4</v>
      </c>
      <c r="Y132">
        <f t="shared" si="61"/>
        <v>47.441050008873276</v>
      </c>
      <c r="Z132">
        <f t="shared" si="62"/>
        <v>1.0586472250070716E-15</v>
      </c>
      <c r="AA132">
        <f t="shared" si="44"/>
        <v>87.340100442375913</v>
      </c>
      <c r="AB132">
        <f t="shared" si="63"/>
        <v>10.19999999999998</v>
      </c>
      <c r="AC132">
        <f t="shared" si="64"/>
        <v>1.0558930555555188E-5</v>
      </c>
    </row>
    <row r="133" spans="1:29" x14ac:dyDescent="0.2">
      <c r="A133" s="11">
        <f t="shared" si="47"/>
        <v>10.19999999999998</v>
      </c>
      <c r="B133" t="e">
        <f t="shared" si="48"/>
        <v>#NUM!</v>
      </c>
      <c r="C133" t="e">
        <f t="shared" si="49"/>
        <v>#NUM!</v>
      </c>
      <c r="D133" t="e">
        <f t="shared" si="50"/>
        <v>#NUM!</v>
      </c>
      <c r="E133">
        <f t="shared" si="51"/>
        <v>3.7148658700887163</v>
      </c>
      <c r="F133">
        <f t="shared" si="52"/>
        <v>-3.7148658700887163</v>
      </c>
      <c r="G133">
        <f t="shared" si="53"/>
        <v>4.5512621809319574E-16</v>
      </c>
      <c r="H133">
        <f t="shared" si="54"/>
        <v>1.1706968128257578</v>
      </c>
      <c r="I133" t="e">
        <f t="shared" si="45"/>
        <v>#NUM!</v>
      </c>
      <c r="J133" t="e">
        <f t="shared" si="65"/>
        <v>#NUM!</v>
      </c>
      <c r="K133" t="e">
        <f t="shared" si="66"/>
        <v>#NUM!</v>
      </c>
      <c r="L133" t="e">
        <f t="shared" si="67"/>
        <v>#NUM!</v>
      </c>
      <c r="M133">
        <f t="shared" si="55"/>
        <v>47.441050008873276</v>
      </c>
      <c r="N133">
        <f t="shared" si="56"/>
        <v>1.0586472250070716E-15</v>
      </c>
      <c r="O133">
        <f t="shared" si="46"/>
        <v>1.0586472250070716E-15</v>
      </c>
      <c r="P133">
        <f t="shared" si="57"/>
        <v>87.340100442375913</v>
      </c>
      <c r="Q133">
        <f t="shared" si="58"/>
        <v>3.5052858570996556E-15</v>
      </c>
      <c r="R133">
        <f t="shared" si="59"/>
        <v>-28.611111111111054</v>
      </c>
      <c r="S133">
        <f t="shared" si="60"/>
        <v>10.299999999999979</v>
      </c>
      <c r="T133" t="e">
        <f t="shared" si="68"/>
        <v>#NUM!</v>
      </c>
      <c r="U133">
        <f t="shared" si="69"/>
        <v>0</v>
      </c>
      <c r="V133">
        <f t="shared" si="70"/>
        <v>0</v>
      </c>
      <c r="W133">
        <f t="shared" si="71"/>
        <v>0</v>
      </c>
      <c r="X133">
        <f t="shared" si="72"/>
        <v>-5.6096512092891171E-4</v>
      </c>
      <c r="Y133">
        <f t="shared" si="61"/>
        <v>47.441050008873276</v>
      </c>
      <c r="Z133">
        <f t="shared" si="62"/>
        <v>1.0586472250070716E-15</v>
      </c>
      <c r="AA133">
        <f t="shared" si="44"/>
        <v>87.340100442375913</v>
      </c>
      <c r="AB133">
        <f t="shared" si="63"/>
        <v>10.299999999999979</v>
      </c>
      <c r="AC133">
        <f t="shared" si="64"/>
        <v>1.2565999999999588E-5</v>
      </c>
    </row>
    <row r="134" spans="1:29" x14ac:dyDescent="0.2">
      <c r="A134" s="11">
        <f t="shared" si="47"/>
        <v>10.299999999999979</v>
      </c>
      <c r="B134" t="e">
        <f t="shared" si="48"/>
        <v>#NUM!</v>
      </c>
      <c r="C134" t="e">
        <f t="shared" si="49"/>
        <v>#NUM!</v>
      </c>
      <c r="D134" t="e">
        <f t="shared" si="50"/>
        <v>#NUM!</v>
      </c>
      <c r="E134">
        <f t="shared" si="51"/>
        <v>3.7148658700887163</v>
      </c>
      <c r="F134">
        <f t="shared" si="52"/>
        <v>-3.7148658700887163</v>
      </c>
      <c r="G134">
        <f t="shared" si="53"/>
        <v>4.5512621809319574E-16</v>
      </c>
      <c r="H134">
        <f t="shared" si="54"/>
        <v>1.1706968128257578</v>
      </c>
      <c r="I134" t="e">
        <f t="shared" si="45"/>
        <v>#NUM!</v>
      </c>
      <c r="J134" t="e">
        <f t="shared" si="65"/>
        <v>#NUM!</v>
      </c>
      <c r="K134" t="e">
        <f t="shared" si="66"/>
        <v>#NUM!</v>
      </c>
      <c r="L134" t="e">
        <f t="shared" si="67"/>
        <v>#NUM!</v>
      </c>
      <c r="M134">
        <f t="shared" si="55"/>
        <v>47.441050008873276</v>
      </c>
      <c r="N134">
        <f t="shared" si="56"/>
        <v>1.0586472250070716E-15</v>
      </c>
      <c r="O134">
        <f t="shared" si="46"/>
        <v>1.0586472250070716E-15</v>
      </c>
      <c r="P134">
        <f t="shared" si="57"/>
        <v>87.340100442375913</v>
      </c>
      <c r="Q134">
        <f t="shared" si="58"/>
        <v>3.5393177586248948E-15</v>
      </c>
      <c r="R134">
        <f t="shared" si="59"/>
        <v>-28.888888888888829</v>
      </c>
      <c r="S134">
        <f t="shared" si="60"/>
        <v>10.399999999999979</v>
      </c>
      <c r="T134" t="e">
        <f t="shared" si="68"/>
        <v>#NUM!</v>
      </c>
      <c r="U134">
        <f t="shared" si="69"/>
        <v>0</v>
      </c>
      <c r="V134">
        <f t="shared" si="70"/>
        <v>0</v>
      </c>
      <c r="W134">
        <f t="shared" si="71"/>
        <v>0</v>
      </c>
      <c r="X134">
        <f t="shared" si="72"/>
        <v>-6.6749867880870953E-4</v>
      </c>
      <c r="Y134">
        <f t="shared" si="61"/>
        <v>47.441050008873276</v>
      </c>
      <c r="Z134">
        <f t="shared" si="62"/>
        <v>1.0586472250070716E-15</v>
      </c>
      <c r="AA134">
        <f t="shared" si="44"/>
        <v>87.340100442375913</v>
      </c>
      <c r="AB134">
        <f t="shared" si="63"/>
        <v>10.399999999999979</v>
      </c>
      <c r="AC134">
        <f t="shared" si="64"/>
        <v>1.4747597222221763E-5</v>
      </c>
    </row>
    <row r="135" spans="1:29" x14ac:dyDescent="0.2">
      <c r="A135" s="11">
        <f t="shared" si="47"/>
        <v>10.399999999999979</v>
      </c>
      <c r="B135" t="e">
        <f t="shared" si="48"/>
        <v>#NUM!</v>
      </c>
      <c r="C135" t="e">
        <f t="shared" si="49"/>
        <v>#NUM!</v>
      </c>
      <c r="D135" t="e">
        <f t="shared" si="50"/>
        <v>#NUM!</v>
      </c>
      <c r="E135">
        <f t="shared" si="51"/>
        <v>3.7148658700887163</v>
      </c>
      <c r="F135">
        <f t="shared" si="52"/>
        <v>-3.7148658700887163</v>
      </c>
      <c r="G135">
        <f t="shared" si="53"/>
        <v>4.5512621809319574E-16</v>
      </c>
      <c r="H135">
        <f t="shared" si="54"/>
        <v>1.1706968128257578</v>
      </c>
      <c r="I135" t="e">
        <f t="shared" si="45"/>
        <v>#NUM!</v>
      </c>
      <c r="J135" t="e">
        <f t="shared" si="65"/>
        <v>#NUM!</v>
      </c>
      <c r="K135" t="e">
        <f t="shared" si="66"/>
        <v>#NUM!</v>
      </c>
      <c r="L135" t="e">
        <f t="shared" si="67"/>
        <v>#NUM!</v>
      </c>
      <c r="M135">
        <f t="shared" si="55"/>
        <v>47.441050008873276</v>
      </c>
      <c r="N135">
        <f t="shared" si="56"/>
        <v>1.0586472250070716E-15</v>
      </c>
      <c r="O135">
        <f t="shared" si="46"/>
        <v>1.0586472250070716E-15</v>
      </c>
      <c r="P135">
        <f t="shared" si="57"/>
        <v>87.340100442375913</v>
      </c>
      <c r="Q135">
        <f t="shared" si="58"/>
        <v>3.5733496601501341E-15</v>
      </c>
      <c r="R135">
        <f t="shared" si="59"/>
        <v>-29.166666666666607</v>
      </c>
      <c r="S135">
        <f t="shared" si="60"/>
        <v>10.499999999999979</v>
      </c>
      <c r="T135" t="e">
        <f t="shared" si="68"/>
        <v>#NUM!</v>
      </c>
      <c r="U135">
        <f t="shared" si="69"/>
        <v>0</v>
      </c>
      <c r="V135">
        <f t="shared" si="70"/>
        <v>0</v>
      </c>
      <c r="W135">
        <f t="shared" si="71"/>
        <v>0</v>
      </c>
      <c r="X135">
        <f t="shared" si="72"/>
        <v>-7.8474510008813114E-4</v>
      </c>
      <c r="Y135">
        <f t="shared" si="61"/>
        <v>47.441050008873276</v>
      </c>
      <c r="Z135">
        <f t="shared" si="62"/>
        <v>1.0586472250070716E-15</v>
      </c>
      <c r="AA135">
        <f t="shared" si="44"/>
        <v>87.340100442375913</v>
      </c>
      <c r="AB135">
        <f t="shared" si="63"/>
        <v>10.499999999999979</v>
      </c>
      <c r="AC135">
        <f t="shared" si="64"/>
        <v>1.710372222222171E-5</v>
      </c>
    </row>
    <row r="136" spans="1:29" x14ac:dyDescent="0.2">
      <c r="A136" s="11">
        <f t="shared" si="47"/>
        <v>10.499999999999979</v>
      </c>
      <c r="B136" t="e">
        <f t="shared" si="48"/>
        <v>#NUM!</v>
      </c>
      <c r="C136" t="e">
        <f t="shared" si="49"/>
        <v>#NUM!</v>
      </c>
      <c r="D136" t="e">
        <f t="shared" si="50"/>
        <v>#NUM!</v>
      </c>
      <c r="E136">
        <f t="shared" si="51"/>
        <v>3.7148658700887163</v>
      </c>
      <c r="F136">
        <f t="shared" si="52"/>
        <v>-3.7148658700887163</v>
      </c>
      <c r="G136">
        <f t="shared" si="53"/>
        <v>4.5512621809319574E-16</v>
      </c>
      <c r="H136">
        <f t="shared" si="54"/>
        <v>1.1706968128257578</v>
      </c>
      <c r="I136" t="e">
        <f t="shared" si="45"/>
        <v>#NUM!</v>
      </c>
      <c r="J136" t="e">
        <f t="shared" si="65"/>
        <v>#NUM!</v>
      </c>
      <c r="K136" t="e">
        <f t="shared" si="66"/>
        <v>#NUM!</v>
      </c>
      <c r="L136" t="e">
        <f t="shared" si="67"/>
        <v>#NUM!</v>
      </c>
      <c r="M136">
        <f t="shared" si="55"/>
        <v>47.441050008873276</v>
      </c>
      <c r="N136">
        <f t="shared" si="56"/>
        <v>1.0586472250070716E-15</v>
      </c>
      <c r="O136">
        <f t="shared" si="46"/>
        <v>1.0586472250070716E-15</v>
      </c>
      <c r="P136">
        <f t="shared" si="57"/>
        <v>87.340100442375913</v>
      </c>
      <c r="Q136">
        <f t="shared" si="58"/>
        <v>3.6073815616753737E-15</v>
      </c>
      <c r="R136">
        <f t="shared" si="59"/>
        <v>-29.444444444444382</v>
      </c>
      <c r="S136">
        <f t="shared" si="60"/>
        <v>10.599999999999978</v>
      </c>
      <c r="T136" t="e">
        <f t="shared" si="68"/>
        <v>#NUM!</v>
      </c>
      <c r="U136">
        <f t="shared" si="69"/>
        <v>0</v>
      </c>
      <c r="V136">
        <f t="shared" si="70"/>
        <v>0</v>
      </c>
      <c r="W136">
        <f t="shared" si="71"/>
        <v>0</v>
      </c>
      <c r="X136">
        <f t="shared" si="72"/>
        <v>-9.1302901600767955E-4</v>
      </c>
      <c r="Y136">
        <f t="shared" si="61"/>
        <v>47.441050008873276</v>
      </c>
      <c r="Z136">
        <f t="shared" si="62"/>
        <v>1.0586472250070716E-15</v>
      </c>
      <c r="AA136">
        <f t="shared" si="44"/>
        <v>87.340100442375913</v>
      </c>
      <c r="AB136">
        <f t="shared" si="63"/>
        <v>10.599999999999978</v>
      </c>
      <c r="AC136">
        <f t="shared" si="64"/>
        <v>1.963437499999949E-5</v>
      </c>
    </row>
    <row r="137" spans="1:29" x14ac:dyDescent="0.2">
      <c r="A137" s="11">
        <f t="shared" si="47"/>
        <v>10.599999999999978</v>
      </c>
      <c r="B137" t="e">
        <f t="shared" si="48"/>
        <v>#NUM!</v>
      </c>
      <c r="C137" t="e">
        <f t="shared" si="49"/>
        <v>#NUM!</v>
      </c>
      <c r="D137" t="e">
        <f t="shared" si="50"/>
        <v>#NUM!</v>
      </c>
      <c r="E137">
        <f t="shared" si="51"/>
        <v>3.7148658700887163</v>
      </c>
      <c r="F137">
        <f t="shared" si="52"/>
        <v>-3.7148658700887163</v>
      </c>
      <c r="G137">
        <f t="shared" si="53"/>
        <v>4.5512621809319574E-16</v>
      </c>
      <c r="H137">
        <f t="shared" si="54"/>
        <v>1.1706968128257578</v>
      </c>
      <c r="I137" t="e">
        <f t="shared" si="45"/>
        <v>#NUM!</v>
      </c>
      <c r="J137" t="e">
        <f t="shared" si="65"/>
        <v>#NUM!</v>
      </c>
      <c r="K137" t="e">
        <f t="shared" si="66"/>
        <v>#NUM!</v>
      </c>
      <c r="L137" t="e">
        <f t="shared" si="67"/>
        <v>#NUM!</v>
      </c>
      <c r="M137">
        <f t="shared" si="55"/>
        <v>47.441050008873276</v>
      </c>
      <c r="N137">
        <f t="shared" si="56"/>
        <v>1.0586472250070716E-15</v>
      </c>
      <c r="O137">
        <f t="shared" si="46"/>
        <v>1.0586472250070716E-15</v>
      </c>
      <c r="P137">
        <f t="shared" si="57"/>
        <v>87.340100442375913</v>
      </c>
      <c r="Q137">
        <f t="shared" si="58"/>
        <v>3.6414134632006133E-15</v>
      </c>
      <c r="R137">
        <f t="shared" si="59"/>
        <v>-29.722222222222161</v>
      </c>
      <c r="S137">
        <f t="shared" si="60"/>
        <v>10.699999999999978</v>
      </c>
      <c r="T137" t="e">
        <f t="shared" si="68"/>
        <v>#NUM!</v>
      </c>
      <c r="U137">
        <f t="shared" si="69"/>
        <v>0</v>
      </c>
      <c r="V137">
        <f t="shared" si="70"/>
        <v>0</v>
      </c>
      <c r="W137">
        <f t="shared" si="71"/>
        <v>0</v>
      </c>
      <c r="X137">
        <f t="shared" si="72"/>
        <v>-1.0526750578078493E-3</v>
      </c>
      <c r="Y137">
        <f t="shared" si="61"/>
        <v>47.441050008873276</v>
      </c>
      <c r="Z137">
        <f t="shared" si="62"/>
        <v>1.0586472250070716E-15</v>
      </c>
      <c r="AA137">
        <f t="shared" si="44"/>
        <v>87.340100442375913</v>
      </c>
      <c r="AB137">
        <f t="shared" si="63"/>
        <v>10.699999999999978</v>
      </c>
      <c r="AC137">
        <f t="shared" si="64"/>
        <v>2.2339555555554994E-5</v>
      </c>
    </row>
    <row r="138" spans="1:29" x14ac:dyDescent="0.2">
      <c r="A138" s="11">
        <f t="shared" si="47"/>
        <v>10.699999999999978</v>
      </c>
      <c r="B138" t="e">
        <f t="shared" si="48"/>
        <v>#NUM!</v>
      </c>
      <c r="C138" t="e">
        <f t="shared" si="49"/>
        <v>#NUM!</v>
      </c>
      <c r="D138" t="e">
        <f t="shared" si="50"/>
        <v>#NUM!</v>
      </c>
      <c r="E138">
        <f t="shared" si="51"/>
        <v>3.7148658700887163</v>
      </c>
      <c r="F138">
        <f t="shared" si="52"/>
        <v>-3.7148658700887163</v>
      </c>
      <c r="G138">
        <f t="shared" si="53"/>
        <v>4.5512621809319574E-16</v>
      </c>
      <c r="H138">
        <f t="shared" si="54"/>
        <v>1.1706968128257578</v>
      </c>
      <c r="I138" t="e">
        <f t="shared" si="45"/>
        <v>#NUM!</v>
      </c>
      <c r="J138" t="e">
        <f t="shared" si="65"/>
        <v>#NUM!</v>
      </c>
      <c r="K138" t="e">
        <f t="shared" si="66"/>
        <v>#NUM!</v>
      </c>
      <c r="L138" t="e">
        <f t="shared" si="67"/>
        <v>#NUM!</v>
      </c>
      <c r="M138">
        <f t="shared" si="55"/>
        <v>47.441050008873276</v>
      </c>
      <c r="N138">
        <f t="shared" si="56"/>
        <v>1.0586472250070716E-15</v>
      </c>
      <c r="O138">
        <f t="shared" si="46"/>
        <v>1.0586472250070716E-15</v>
      </c>
      <c r="P138">
        <f t="shared" si="57"/>
        <v>87.340100442375913</v>
      </c>
      <c r="Q138">
        <f t="shared" si="58"/>
        <v>3.6754453647258521E-15</v>
      </c>
      <c r="R138">
        <f t="shared" si="59"/>
        <v>-29.999999999999936</v>
      </c>
      <c r="S138">
        <f t="shared" si="60"/>
        <v>10.799999999999978</v>
      </c>
      <c r="T138" t="e">
        <f t="shared" si="68"/>
        <v>#NUM!</v>
      </c>
      <c r="U138">
        <f t="shared" si="69"/>
        <v>0</v>
      </c>
      <c r="V138">
        <f t="shared" si="70"/>
        <v>0</v>
      </c>
      <c r="W138">
        <f t="shared" si="71"/>
        <v>0</v>
      </c>
      <c r="X138">
        <f t="shared" si="72"/>
        <v>-1.2040078567291427E-3</v>
      </c>
      <c r="Y138">
        <f t="shared" si="61"/>
        <v>47.441050008873276</v>
      </c>
      <c r="Z138">
        <f t="shared" si="62"/>
        <v>1.0586472250070716E-15</v>
      </c>
      <c r="AA138">
        <f t="shared" si="44"/>
        <v>87.340100442375913</v>
      </c>
      <c r="AB138">
        <f t="shared" si="63"/>
        <v>10.799999999999978</v>
      </c>
      <c r="AC138">
        <f t="shared" si="64"/>
        <v>2.5219263888888274E-5</v>
      </c>
    </row>
    <row r="139" spans="1:29" x14ac:dyDescent="0.2">
      <c r="A139" s="11">
        <f t="shared" si="47"/>
        <v>10.799999999999978</v>
      </c>
      <c r="B139" t="e">
        <f t="shared" si="48"/>
        <v>#NUM!</v>
      </c>
      <c r="C139" t="e">
        <f t="shared" si="49"/>
        <v>#NUM!</v>
      </c>
      <c r="D139" t="e">
        <f t="shared" si="50"/>
        <v>#NUM!</v>
      </c>
      <c r="E139">
        <f t="shared" si="51"/>
        <v>3.7148658700887163</v>
      </c>
      <c r="F139">
        <f t="shared" si="52"/>
        <v>-3.7148658700887163</v>
      </c>
      <c r="G139">
        <f t="shared" si="53"/>
        <v>4.5512621809319574E-16</v>
      </c>
      <c r="H139">
        <f t="shared" si="54"/>
        <v>1.1706968128257578</v>
      </c>
      <c r="I139" t="e">
        <f t="shared" si="45"/>
        <v>#NUM!</v>
      </c>
      <c r="J139" t="e">
        <f t="shared" si="65"/>
        <v>#NUM!</v>
      </c>
      <c r="K139" t="e">
        <f t="shared" si="66"/>
        <v>#NUM!</v>
      </c>
      <c r="L139" t="e">
        <f t="shared" si="67"/>
        <v>#NUM!</v>
      </c>
      <c r="M139">
        <f t="shared" si="55"/>
        <v>47.441050008873276</v>
      </c>
      <c r="N139">
        <f t="shared" si="56"/>
        <v>1.0586472250070716E-15</v>
      </c>
      <c r="O139">
        <f t="shared" si="46"/>
        <v>1.0586472250070716E-15</v>
      </c>
      <c r="P139">
        <f t="shared" si="57"/>
        <v>87.340100442375913</v>
      </c>
      <c r="Q139">
        <f t="shared" si="58"/>
        <v>3.7094772662510918E-15</v>
      </c>
      <c r="R139">
        <f t="shared" si="59"/>
        <v>-30.277777777777715</v>
      </c>
      <c r="S139">
        <f t="shared" si="60"/>
        <v>10.899999999999977</v>
      </c>
      <c r="T139" t="e">
        <f t="shared" si="68"/>
        <v>#NUM!</v>
      </c>
      <c r="U139">
        <f t="shared" si="69"/>
        <v>0</v>
      </c>
      <c r="V139">
        <f t="shared" si="70"/>
        <v>0</v>
      </c>
      <c r="W139">
        <f t="shared" si="71"/>
        <v>0</v>
      </c>
      <c r="X139">
        <f t="shared" si="72"/>
        <v>-1.3673520440120601E-3</v>
      </c>
      <c r="Y139">
        <f t="shared" si="61"/>
        <v>47.441050008873276</v>
      </c>
      <c r="Z139">
        <f t="shared" si="62"/>
        <v>1.0586472250070716E-15</v>
      </c>
      <c r="AA139">
        <f t="shared" si="44"/>
        <v>87.340100442375913</v>
      </c>
      <c r="AB139">
        <f t="shared" si="63"/>
        <v>10.899999999999977</v>
      </c>
      <c r="AC139">
        <f t="shared" si="64"/>
        <v>2.8273499999999332E-5</v>
      </c>
    </row>
    <row r="140" spans="1:29" x14ac:dyDescent="0.2">
      <c r="A140" s="11">
        <f t="shared" si="47"/>
        <v>10.899999999999977</v>
      </c>
      <c r="B140" t="e">
        <f t="shared" si="48"/>
        <v>#NUM!</v>
      </c>
      <c r="C140" t="e">
        <f t="shared" si="49"/>
        <v>#NUM!</v>
      </c>
      <c r="D140" t="e">
        <f t="shared" si="50"/>
        <v>#NUM!</v>
      </c>
      <c r="E140">
        <f t="shared" si="51"/>
        <v>3.7148658700887163</v>
      </c>
      <c r="F140">
        <f t="shared" si="52"/>
        <v>-3.7148658700887163</v>
      </c>
      <c r="G140">
        <f t="shared" si="53"/>
        <v>4.5512621809319574E-16</v>
      </c>
      <c r="H140">
        <f t="shared" si="54"/>
        <v>1.1706968128257578</v>
      </c>
      <c r="I140" t="e">
        <f t="shared" si="45"/>
        <v>#NUM!</v>
      </c>
      <c r="J140" t="e">
        <f t="shared" si="65"/>
        <v>#NUM!</v>
      </c>
      <c r="K140" t="e">
        <f t="shared" si="66"/>
        <v>#NUM!</v>
      </c>
      <c r="L140" t="e">
        <f t="shared" si="67"/>
        <v>#NUM!</v>
      </c>
      <c r="M140">
        <f t="shared" si="55"/>
        <v>47.441050008873276</v>
      </c>
      <c r="N140">
        <f t="shared" si="56"/>
        <v>1.0586472250070716E-15</v>
      </c>
      <c r="O140">
        <f t="shared" si="46"/>
        <v>1.0586472250070716E-15</v>
      </c>
      <c r="P140">
        <f t="shared" si="57"/>
        <v>87.340100442375913</v>
      </c>
      <c r="Q140">
        <f t="shared" si="58"/>
        <v>3.7435091677763306E-15</v>
      </c>
      <c r="R140">
        <f t="shared" si="59"/>
        <v>-30.55555555555549</v>
      </c>
      <c r="S140">
        <f t="shared" si="60"/>
        <v>10.999999999999977</v>
      </c>
      <c r="T140" t="e">
        <f t="shared" si="68"/>
        <v>#NUM!</v>
      </c>
      <c r="U140">
        <f t="shared" si="69"/>
        <v>0</v>
      </c>
      <c r="V140">
        <f t="shared" si="70"/>
        <v>0</v>
      </c>
      <c r="W140">
        <f t="shared" si="71"/>
        <v>0</v>
      </c>
      <c r="X140">
        <f t="shared" si="72"/>
        <v>-1.5430322508971012E-3</v>
      </c>
      <c r="Y140">
        <f t="shared" si="61"/>
        <v>47.441050008873276</v>
      </c>
      <c r="Z140">
        <f t="shared" si="62"/>
        <v>1.0586472250070716E-15</v>
      </c>
      <c r="AA140">
        <f t="shared" si="44"/>
        <v>87.340100442375913</v>
      </c>
      <c r="AB140">
        <f t="shared" si="63"/>
        <v>10.999999999999977</v>
      </c>
      <c r="AC140">
        <f t="shared" si="64"/>
        <v>3.1502263888888163E-5</v>
      </c>
    </row>
    <row r="141" spans="1:29" x14ac:dyDescent="0.2">
      <c r="A141" s="11">
        <f t="shared" si="47"/>
        <v>10.999999999999977</v>
      </c>
      <c r="B141" t="e">
        <f t="shared" si="48"/>
        <v>#NUM!</v>
      </c>
      <c r="C141" t="e">
        <f t="shared" si="49"/>
        <v>#NUM!</v>
      </c>
      <c r="D141" t="e">
        <f t="shared" si="50"/>
        <v>#NUM!</v>
      </c>
      <c r="E141">
        <f t="shared" si="51"/>
        <v>3.7148658700887163</v>
      </c>
      <c r="F141">
        <f t="shared" si="52"/>
        <v>-3.7148658700887163</v>
      </c>
      <c r="G141">
        <f t="shared" si="53"/>
        <v>4.5512621809319574E-16</v>
      </c>
      <c r="H141">
        <f t="shared" si="54"/>
        <v>1.1706968128257578</v>
      </c>
      <c r="I141" t="e">
        <f t="shared" si="45"/>
        <v>#NUM!</v>
      </c>
      <c r="J141" t="e">
        <f t="shared" si="65"/>
        <v>#NUM!</v>
      </c>
      <c r="K141" t="e">
        <f t="shared" si="66"/>
        <v>#NUM!</v>
      </c>
      <c r="L141" t="e">
        <f t="shared" si="67"/>
        <v>#NUM!</v>
      </c>
      <c r="M141">
        <f t="shared" si="55"/>
        <v>47.441050008873276</v>
      </c>
      <c r="N141">
        <f t="shared" si="56"/>
        <v>1.0586472250070716E-15</v>
      </c>
      <c r="O141">
        <f t="shared" si="46"/>
        <v>1.0586472250070716E-15</v>
      </c>
      <c r="P141">
        <f t="shared" si="57"/>
        <v>87.340100442375913</v>
      </c>
      <c r="Q141">
        <f t="shared" si="58"/>
        <v>3.7775410693015702E-15</v>
      </c>
      <c r="R141">
        <f t="shared" si="59"/>
        <v>-30.833333333333268</v>
      </c>
      <c r="S141">
        <f t="shared" si="60"/>
        <v>11.099999999999977</v>
      </c>
      <c r="T141" t="e">
        <f t="shared" si="68"/>
        <v>#NUM!</v>
      </c>
      <c r="U141">
        <f t="shared" si="69"/>
        <v>0</v>
      </c>
      <c r="V141">
        <f t="shared" si="70"/>
        <v>0</v>
      </c>
      <c r="W141">
        <f t="shared" si="71"/>
        <v>0</v>
      </c>
      <c r="X141">
        <f t="shared" si="72"/>
        <v>-1.7313731086247663E-3</v>
      </c>
      <c r="Y141">
        <f t="shared" si="61"/>
        <v>47.441050008873276</v>
      </c>
      <c r="Z141">
        <f t="shared" si="62"/>
        <v>1.0586472250070716E-15</v>
      </c>
      <c r="AA141">
        <f t="shared" si="44"/>
        <v>87.340100442375913</v>
      </c>
      <c r="AB141">
        <f t="shared" si="63"/>
        <v>11.099999999999977</v>
      </c>
      <c r="AC141">
        <f t="shared" si="64"/>
        <v>3.4905555555554772E-5</v>
      </c>
    </row>
    <row r="142" spans="1:29" x14ac:dyDescent="0.2">
      <c r="A142" s="11">
        <f t="shared" si="47"/>
        <v>11.099999999999977</v>
      </c>
      <c r="B142" t="e">
        <f t="shared" si="48"/>
        <v>#NUM!</v>
      </c>
      <c r="C142" t="e">
        <f t="shared" si="49"/>
        <v>#NUM!</v>
      </c>
      <c r="D142" t="e">
        <f t="shared" si="50"/>
        <v>#NUM!</v>
      </c>
      <c r="E142">
        <f t="shared" si="51"/>
        <v>3.7148658700887163</v>
      </c>
      <c r="F142">
        <f t="shared" si="52"/>
        <v>-3.7148658700887163</v>
      </c>
      <c r="G142">
        <f t="shared" si="53"/>
        <v>4.5512621809319574E-16</v>
      </c>
      <c r="H142">
        <f t="shared" si="54"/>
        <v>1.1706968128257578</v>
      </c>
      <c r="I142" t="e">
        <f t="shared" si="45"/>
        <v>#NUM!</v>
      </c>
      <c r="J142" t="e">
        <f t="shared" si="65"/>
        <v>#NUM!</v>
      </c>
      <c r="K142" t="e">
        <f t="shared" si="66"/>
        <v>#NUM!</v>
      </c>
      <c r="L142" t="e">
        <f t="shared" si="67"/>
        <v>#NUM!</v>
      </c>
      <c r="M142">
        <f t="shared" si="55"/>
        <v>47.441050008873276</v>
      </c>
      <c r="N142">
        <f t="shared" si="56"/>
        <v>1.0586472250070716E-15</v>
      </c>
      <c r="O142">
        <f t="shared" si="46"/>
        <v>1.0586472250070716E-15</v>
      </c>
      <c r="P142">
        <f t="shared" si="57"/>
        <v>87.340100442375913</v>
      </c>
      <c r="Q142">
        <f t="shared" si="58"/>
        <v>3.8115729708268098E-15</v>
      </c>
      <c r="R142">
        <f t="shared" si="59"/>
        <v>-31.111111111111043</v>
      </c>
      <c r="S142">
        <f t="shared" si="60"/>
        <v>11.199999999999976</v>
      </c>
      <c r="T142" t="e">
        <f t="shared" si="68"/>
        <v>#NUM!</v>
      </c>
      <c r="U142">
        <f t="shared" si="69"/>
        <v>0</v>
      </c>
      <c r="V142">
        <f t="shared" si="70"/>
        <v>0</v>
      </c>
      <c r="W142">
        <f t="shared" si="71"/>
        <v>0</v>
      </c>
      <c r="X142">
        <f t="shared" si="72"/>
        <v>-1.9326992484355551E-3</v>
      </c>
      <c r="Y142">
        <f t="shared" si="61"/>
        <v>47.441050008873276</v>
      </c>
      <c r="Z142">
        <f t="shared" si="62"/>
        <v>1.0586472250070716E-15</v>
      </c>
      <c r="AA142">
        <f t="shared" si="44"/>
        <v>87.340100442375913</v>
      </c>
      <c r="AB142">
        <f t="shared" si="63"/>
        <v>11.199999999999976</v>
      </c>
      <c r="AC142">
        <f t="shared" si="64"/>
        <v>3.8483374999999156E-5</v>
      </c>
    </row>
    <row r="143" spans="1:29" x14ac:dyDescent="0.2">
      <c r="A143" s="11">
        <f t="shared" si="47"/>
        <v>11.199999999999976</v>
      </c>
      <c r="B143" t="e">
        <f t="shared" si="48"/>
        <v>#NUM!</v>
      </c>
      <c r="C143" t="e">
        <f t="shared" si="49"/>
        <v>#NUM!</v>
      </c>
      <c r="D143" t="e">
        <f t="shared" si="50"/>
        <v>#NUM!</v>
      </c>
      <c r="E143">
        <f t="shared" si="51"/>
        <v>3.7148658700887163</v>
      </c>
      <c r="F143">
        <f t="shared" si="52"/>
        <v>-3.7148658700887163</v>
      </c>
      <c r="G143">
        <f t="shared" si="53"/>
        <v>4.5512621809319574E-16</v>
      </c>
      <c r="H143">
        <f t="shared" si="54"/>
        <v>1.1706968128257578</v>
      </c>
      <c r="I143" t="e">
        <f t="shared" si="45"/>
        <v>#NUM!</v>
      </c>
      <c r="J143" t="e">
        <f t="shared" si="65"/>
        <v>#NUM!</v>
      </c>
      <c r="K143" t="e">
        <f t="shared" si="66"/>
        <v>#NUM!</v>
      </c>
      <c r="L143" t="e">
        <f t="shared" si="67"/>
        <v>#NUM!</v>
      </c>
      <c r="M143">
        <f t="shared" si="55"/>
        <v>47.441050008873276</v>
      </c>
      <c r="N143">
        <f t="shared" si="56"/>
        <v>1.0586472250070716E-15</v>
      </c>
      <c r="O143">
        <f t="shared" si="46"/>
        <v>1.0586472250070716E-15</v>
      </c>
      <c r="P143">
        <f t="shared" si="57"/>
        <v>87.340100442375913</v>
      </c>
      <c r="Q143">
        <f t="shared" si="58"/>
        <v>3.8456048723520487E-15</v>
      </c>
      <c r="R143">
        <f t="shared" si="59"/>
        <v>-31.388888888888822</v>
      </c>
      <c r="S143">
        <f t="shared" si="60"/>
        <v>11.299999999999976</v>
      </c>
      <c r="T143" t="e">
        <f t="shared" si="68"/>
        <v>#NUM!</v>
      </c>
      <c r="U143">
        <f t="shared" si="69"/>
        <v>0</v>
      </c>
      <c r="V143">
        <f t="shared" si="70"/>
        <v>0</v>
      </c>
      <c r="W143">
        <f t="shared" si="71"/>
        <v>0</v>
      </c>
      <c r="X143">
        <f t="shared" si="72"/>
        <v>-2.1473353015699676E-3</v>
      </c>
      <c r="Y143">
        <f t="shared" si="61"/>
        <v>47.441050008873276</v>
      </c>
      <c r="Z143">
        <f t="shared" si="62"/>
        <v>1.0586472250070716E-15</v>
      </c>
      <c r="AA143">
        <f t="shared" si="44"/>
        <v>87.340100442375913</v>
      </c>
      <c r="AB143">
        <f t="shared" si="63"/>
        <v>11.299999999999976</v>
      </c>
      <c r="AC143">
        <f t="shared" si="64"/>
        <v>4.2235722222221309E-5</v>
      </c>
    </row>
    <row r="144" spans="1:29" x14ac:dyDescent="0.2">
      <c r="A144" s="11">
        <f t="shared" si="47"/>
        <v>11.299999999999976</v>
      </c>
      <c r="B144" t="e">
        <f t="shared" si="48"/>
        <v>#NUM!</v>
      </c>
      <c r="C144" t="e">
        <f t="shared" si="49"/>
        <v>#NUM!</v>
      </c>
      <c r="D144" t="e">
        <f t="shared" si="50"/>
        <v>#NUM!</v>
      </c>
      <c r="E144">
        <f t="shared" si="51"/>
        <v>3.7148658700887163</v>
      </c>
      <c r="F144">
        <f t="shared" si="52"/>
        <v>-3.7148658700887163</v>
      </c>
      <c r="G144">
        <f t="shared" si="53"/>
        <v>4.5512621809319574E-16</v>
      </c>
      <c r="H144">
        <f t="shared" si="54"/>
        <v>1.1706968128257578</v>
      </c>
      <c r="I144" t="e">
        <f t="shared" si="45"/>
        <v>#NUM!</v>
      </c>
      <c r="J144" t="e">
        <f t="shared" si="65"/>
        <v>#NUM!</v>
      </c>
      <c r="K144" t="e">
        <f t="shared" si="66"/>
        <v>#NUM!</v>
      </c>
      <c r="L144" t="e">
        <f t="shared" si="67"/>
        <v>#NUM!</v>
      </c>
      <c r="M144">
        <f t="shared" si="55"/>
        <v>47.441050008873276</v>
      </c>
      <c r="N144">
        <f t="shared" si="56"/>
        <v>1.0586472250070716E-15</v>
      </c>
      <c r="O144">
        <f t="shared" si="46"/>
        <v>1.0586472250070716E-15</v>
      </c>
      <c r="P144">
        <f t="shared" si="57"/>
        <v>87.340100442375913</v>
      </c>
      <c r="Q144">
        <f t="shared" si="58"/>
        <v>3.8796367738772883E-15</v>
      </c>
      <c r="R144">
        <f t="shared" si="59"/>
        <v>-31.666666666666597</v>
      </c>
      <c r="S144">
        <f t="shared" si="60"/>
        <v>11.399999999999975</v>
      </c>
      <c r="T144" t="e">
        <f t="shared" si="68"/>
        <v>#NUM!</v>
      </c>
      <c r="U144">
        <f t="shared" si="69"/>
        <v>0</v>
      </c>
      <c r="V144">
        <f t="shared" si="70"/>
        <v>0</v>
      </c>
      <c r="W144">
        <f t="shared" si="71"/>
        <v>0</v>
      </c>
      <c r="X144">
        <f t="shared" si="72"/>
        <v>-2.3756058992685093E-3</v>
      </c>
      <c r="Y144">
        <f t="shared" si="61"/>
        <v>47.441050008873276</v>
      </c>
      <c r="Z144">
        <f t="shared" si="62"/>
        <v>1.0586472250070716E-15</v>
      </c>
      <c r="AA144">
        <f t="shared" si="44"/>
        <v>87.340100442375913</v>
      </c>
      <c r="AB144">
        <f t="shared" si="63"/>
        <v>11.399999999999975</v>
      </c>
      <c r="AC144">
        <f t="shared" si="64"/>
        <v>4.6162597222221333E-5</v>
      </c>
    </row>
    <row r="145" spans="1:29" x14ac:dyDescent="0.2">
      <c r="A145" s="11">
        <f t="shared" si="47"/>
        <v>11.399999999999975</v>
      </c>
      <c r="B145" t="e">
        <f t="shared" si="48"/>
        <v>#NUM!</v>
      </c>
      <c r="C145" t="e">
        <f t="shared" si="49"/>
        <v>#NUM!</v>
      </c>
      <c r="D145" t="e">
        <f t="shared" si="50"/>
        <v>#NUM!</v>
      </c>
      <c r="E145">
        <f t="shared" si="51"/>
        <v>3.7148658700887163</v>
      </c>
      <c r="F145">
        <f t="shared" si="52"/>
        <v>-3.7148658700887163</v>
      </c>
      <c r="G145">
        <f t="shared" si="53"/>
        <v>4.5512621809319574E-16</v>
      </c>
      <c r="H145">
        <f t="shared" si="54"/>
        <v>1.1706968128257578</v>
      </c>
      <c r="I145" t="e">
        <f t="shared" si="45"/>
        <v>#NUM!</v>
      </c>
      <c r="J145" t="e">
        <f t="shared" si="65"/>
        <v>#NUM!</v>
      </c>
      <c r="K145" t="e">
        <f t="shared" si="66"/>
        <v>#NUM!</v>
      </c>
      <c r="L145" t="e">
        <f t="shared" si="67"/>
        <v>#NUM!</v>
      </c>
      <c r="M145">
        <f t="shared" si="55"/>
        <v>47.441050008873276</v>
      </c>
      <c r="N145">
        <f t="shared" si="56"/>
        <v>1.0586472250070716E-15</v>
      </c>
      <c r="O145">
        <f t="shared" si="46"/>
        <v>1.0586472250070716E-15</v>
      </c>
      <c r="P145">
        <f t="shared" si="57"/>
        <v>87.340100442375913</v>
      </c>
      <c r="Q145">
        <f t="shared" si="58"/>
        <v>3.9136686754025279E-15</v>
      </c>
      <c r="R145">
        <f t="shared" si="59"/>
        <v>-31.944444444444375</v>
      </c>
      <c r="S145">
        <f t="shared" si="60"/>
        <v>11.499999999999975</v>
      </c>
      <c r="T145" t="e">
        <f t="shared" si="68"/>
        <v>#NUM!</v>
      </c>
      <c r="U145">
        <f t="shared" si="69"/>
        <v>0</v>
      </c>
      <c r="V145">
        <f t="shared" si="70"/>
        <v>0</v>
      </c>
      <c r="W145">
        <f t="shared" si="71"/>
        <v>0</v>
      </c>
      <c r="X145">
        <f t="shared" si="72"/>
        <v>-2.6178356727716693E-3</v>
      </c>
      <c r="Y145">
        <f t="shared" si="61"/>
        <v>47.441050008873276</v>
      </c>
      <c r="Z145">
        <f t="shared" si="62"/>
        <v>1.0586472250070716E-15</v>
      </c>
      <c r="AA145">
        <f t="shared" si="44"/>
        <v>87.340100442375913</v>
      </c>
      <c r="AB145">
        <f t="shared" si="63"/>
        <v>11.499999999999975</v>
      </c>
      <c r="AC145">
        <f t="shared" si="64"/>
        <v>5.0263999999999043E-5</v>
      </c>
    </row>
    <row r="146" spans="1:29" x14ac:dyDescent="0.2">
      <c r="A146" s="11">
        <f t="shared" si="47"/>
        <v>11.499999999999975</v>
      </c>
      <c r="B146" t="e">
        <f t="shared" si="48"/>
        <v>#NUM!</v>
      </c>
      <c r="C146" t="e">
        <f t="shared" si="49"/>
        <v>#NUM!</v>
      </c>
      <c r="D146" t="e">
        <f t="shared" si="50"/>
        <v>#NUM!</v>
      </c>
      <c r="E146">
        <f t="shared" si="51"/>
        <v>3.7148658700887163</v>
      </c>
      <c r="F146">
        <f t="shared" si="52"/>
        <v>-3.7148658700887163</v>
      </c>
      <c r="G146">
        <f t="shared" si="53"/>
        <v>4.5512621809319574E-16</v>
      </c>
      <c r="H146">
        <f t="shared" si="54"/>
        <v>1.1706968128257578</v>
      </c>
      <c r="I146" t="e">
        <f t="shared" si="45"/>
        <v>#NUM!</v>
      </c>
      <c r="J146" t="e">
        <f t="shared" si="65"/>
        <v>#NUM!</v>
      </c>
      <c r="K146" t="e">
        <f t="shared" si="66"/>
        <v>#NUM!</v>
      </c>
      <c r="L146" t="e">
        <f t="shared" si="67"/>
        <v>#NUM!</v>
      </c>
      <c r="M146">
        <f t="shared" si="55"/>
        <v>47.441050008873276</v>
      </c>
      <c r="N146">
        <f t="shared" si="56"/>
        <v>1.0586472250070716E-15</v>
      </c>
      <c r="O146">
        <f t="shared" si="46"/>
        <v>1.0586472250070716E-15</v>
      </c>
      <c r="P146">
        <f t="shared" si="57"/>
        <v>87.340100442375913</v>
      </c>
      <c r="Q146">
        <f t="shared" si="58"/>
        <v>3.9477005769277667E-15</v>
      </c>
      <c r="R146">
        <f t="shared" si="59"/>
        <v>-32.22222222222215</v>
      </c>
      <c r="S146">
        <f t="shared" si="60"/>
        <v>11.599999999999975</v>
      </c>
      <c r="T146" t="e">
        <f t="shared" si="68"/>
        <v>#NUM!</v>
      </c>
      <c r="U146">
        <f t="shared" si="69"/>
        <v>0</v>
      </c>
      <c r="V146">
        <f t="shared" si="70"/>
        <v>0</v>
      </c>
      <c r="W146">
        <f t="shared" si="71"/>
        <v>0</v>
      </c>
      <c r="X146">
        <f t="shared" si="72"/>
        <v>-2.874349253319954E-3</v>
      </c>
      <c r="Y146">
        <f t="shared" si="61"/>
        <v>47.441050008873276</v>
      </c>
      <c r="Z146">
        <f t="shared" si="62"/>
        <v>1.0586472250070716E-15</v>
      </c>
      <c r="AA146">
        <f t="shared" si="44"/>
        <v>87.340100442375913</v>
      </c>
      <c r="AB146">
        <f t="shared" si="63"/>
        <v>11.599999999999975</v>
      </c>
      <c r="AC146">
        <f t="shared" si="64"/>
        <v>5.4539930555554536E-5</v>
      </c>
    </row>
    <row r="147" spans="1:29" x14ac:dyDescent="0.2">
      <c r="A147" s="11">
        <f t="shared" si="47"/>
        <v>11.599999999999975</v>
      </c>
      <c r="B147" t="e">
        <f t="shared" si="48"/>
        <v>#NUM!</v>
      </c>
      <c r="C147" t="e">
        <f t="shared" si="49"/>
        <v>#NUM!</v>
      </c>
      <c r="D147" t="e">
        <f t="shared" si="50"/>
        <v>#NUM!</v>
      </c>
      <c r="E147">
        <f t="shared" si="51"/>
        <v>3.7148658700887163</v>
      </c>
      <c r="F147">
        <f t="shared" si="52"/>
        <v>-3.7148658700887163</v>
      </c>
      <c r="G147">
        <f t="shared" si="53"/>
        <v>4.5512621809319574E-16</v>
      </c>
      <c r="H147">
        <f t="shared" si="54"/>
        <v>1.1706968128257578</v>
      </c>
      <c r="I147" t="e">
        <f t="shared" si="45"/>
        <v>#NUM!</v>
      </c>
      <c r="J147" t="e">
        <f t="shared" si="65"/>
        <v>#NUM!</v>
      </c>
      <c r="K147" t="e">
        <f t="shared" si="66"/>
        <v>#NUM!</v>
      </c>
      <c r="L147" t="e">
        <f t="shared" si="67"/>
        <v>#NUM!</v>
      </c>
      <c r="M147">
        <f t="shared" si="55"/>
        <v>47.441050008873276</v>
      </c>
      <c r="N147">
        <f t="shared" si="56"/>
        <v>1.0586472250070716E-15</v>
      </c>
      <c r="O147">
        <f t="shared" si="46"/>
        <v>1.0586472250070716E-15</v>
      </c>
      <c r="P147">
        <f t="shared" si="57"/>
        <v>87.340100442375913</v>
      </c>
      <c r="Q147">
        <f t="shared" si="58"/>
        <v>3.9817324784530064E-15</v>
      </c>
      <c r="R147">
        <f t="shared" si="59"/>
        <v>-32.499999999999929</v>
      </c>
      <c r="S147">
        <f t="shared" si="60"/>
        <v>11.699999999999974</v>
      </c>
      <c r="T147" t="e">
        <f t="shared" si="68"/>
        <v>#NUM!</v>
      </c>
      <c r="U147">
        <f t="shared" si="69"/>
        <v>0</v>
      </c>
      <c r="V147">
        <f t="shared" si="70"/>
        <v>0</v>
      </c>
      <c r="W147">
        <f t="shared" si="71"/>
        <v>0</v>
      </c>
      <c r="X147">
        <f t="shared" si="72"/>
        <v>-3.1454712721538623E-3</v>
      </c>
      <c r="Y147">
        <f t="shared" si="61"/>
        <v>47.441050008873276</v>
      </c>
      <c r="Z147">
        <f t="shared" si="62"/>
        <v>1.0586472250070716E-15</v>
      </c>
      <c r="AA147">
        <f t="shared" si="44"/>
        <v>87.340100442375913</v>
      </c>
      <c r="AB147">
        <f t="shared" si="63"/>
        <v>11.699999999999974</v>
      </c>
      <c r="AC147">
        <f t="shared" si="64"/>
        <v>5.8990388888887804E-5</v>
      </c>
    </row>
    <row r="148" spans="1:29" x14ac:dyDescent="0.2">
      <c r="A148" s="11">
        <f t="shared" si="47"/>
        <v>11.699999999999974</v>
      </c>
      <c r="B148" t="e">
        <f t="shared" si="48"/>
        <v>#NUM!</v>
      </c>
      <c r="C148" t="e">
        <f t="shared" si="49"/>
        <v>#NUM!</v>
      </c>
      <c r="D148" t="e">
        <f t="shared" si="50"/>
        <v>#NUM!</v>
      </c>
      <c r="E148">
        <f t="shared" si="51"/>
        <v>3.7148658700887163</v>
      </c>
      <c r="F148">
        <f t="shared" si="52"/>
        <v>-3.7148658700887163</v>
      </c>
      <c r="G148">
        <f t="shared" si="53"/>
        <v>4.5512621809319574E-16</v>
      </c>
      <c r="H148">
        <f t="shared" si="54"/>
        <v>1.1706968128257578</v>
      </c>
      <c r="I148" t="e">
        <f t="shared" si="45"/>
        <v>#NUM!</v>
      </c>
      <c r="J148" t="e">
        <f t="shared" si="65"/>
        <v>#NUM!</v>
      </c>
      <c r="K148" t="e">
        <f t="shared" si="66"/>
        <v>#NUM!</v>
      </c>
      <c r="L148" t="e">
        <f t="shared" si="67"/>
        <v>#NUM!</v>
      </c>
      <c r="M148">
        <f t="shared" si="55"/>
        <v>47.441050008873276</v>
      </c>
      <c r="N148">
        <f t="shared" si="56"/>
        <v>1.0586472250070716E-15</v>
      </c>
      <c r="O148">
        <f t="shared" si="46"/>
        <v>1.0586472250070716E-15</v>
      </c>
      <c r="P148">
        <f t="shared" si="57"/>
        <v>87.340100442375913</v>
      </c>
      <c r="Q148">
        <f t="shared" si="58"/>
        <v>4.015764379978246E-15</v>
      </c>
      <c r="R148">
        <f t="shared" si="59"/>
        <v>-32.777777777777708</v>
      </c>
      <c r="S148">
        <f t="shared" si="60"/>
        <v>11.799999999999974</v>
      </c>
      <c r="T148" t="e">
        <f t="shared" si="68"/>
        <v>#NUM!</v>
      </c>
      <c r="U148">
        <f t="shared" si="69"/>
        <v>0</v>
      </c>
      <c r="V148">
        <f t="shared" si="70"/>
        <v>0</v>
      </c>
      <c r="W148">
        <f t="shared" si="71"/>
        <v>0</v>
      </c>
      <c r="X148">
        <f t="shared" si="72"/>
        <v>-3.4315263605138942E-3</v>
      </c>
      <c r="Y148">
        <f t="shared" si="61"/>
        <v>47.441050008873276</v>
      </c>
      <c r="Z148">
        <f t="shared" si="62"/>
        <v>1.0586472250070716E-15</v>
      </c>
      <c r="AA148">
        <f t="shared" si="44"/>
        <v>87.340100442375913</v>
      </c>
      <c r="AB148">
        <f t="shared" si="63"/>
        <v>11.799999999999974</v>
      </c>
      <c r="AC148">
        <f t="shared" si="64"/>
        <v>6.3615374999998847E-5</v>
      </c>
    </row>
    <row r="149" spans="1:29" x14ac:dyDescent="0.2">
      <c r="A149" s="11">
        <f t="shared" si="47"/>
        <v>11.799999999999974</v>
      </c>
      <c r="B149" t="e">
        <f t="shared" si="48"/>
        <v>#NUM!</v>
      </c>
      <c r="C149" t="e">
        <f t="shared" si="49"/>
        <v>#NUM!</v>
      </c>
      <c r="D149" t="e">
        <f t="shared" si="50"/>
        <v>#NUM!</v>
      </c>
      <c r="E149">
        <f t="shared" si="51"/>
        <v>3.7148658700887163</v>
      </c>
      <c r="F149">
        <f t="shared" si="52"/>
        <v>-3.7148658700887163</v>
      </c>
      <c r="G149">
        <f t="shared" si="53"/>
        <v>4.5512621809319574E-16</v>
      </c>
      <c r="H149">
        <f t="shared" si="54"/>
        <v>1.1706968128257578</v>
      </c>
      <c r="I149" t="e">
        <f t="shared" si="45"/>
        <v>#NUM!</v>
      </c>
      <c r="J149" t="e">
        <f t="shared" si="65"/>
        <v>#NUM!</v>
      </c>
      <c r="K149" t="e">
        <f t="shared" si="66"/>
        <v>#NUM!</v>
      </c>
      <c r="L149" t="e">
        <f t="shared" si="67"/>
        <v>#NUM!</v>
      </c>
      <c r="M149">
        <f t="shared" si="55"/>
        <v>47.441050008873276</v>
      </c>
      <c r="N149">
        <f t="shared" si="56"/>
        <v>1.0586472250070716E-15</v>
      </c>
      <c r="O149">
        <f t="shared" si="46"/>
        <v>1.0586472250070716E-15</v>
      </c>
      <c r="P149">
        <f t="shared" si="57"/>
        <v>87.340100442375913</v>
      </c>
      <c r="Q149">
        <f t="shared" si="58"/>
        <v>4.0497962815034848E-15</v>
      </c>
      <c r="R149">
        <f t="shared" si="59"/>
        <v>-33.055555555555479</v>
      </c>
      <c r="S149">
        <f t="shared" si="60"/>
        <v>11.899999999999974</v>
      </c>
      <c r="T149" t="e">
        <f t="shared" si="68"/>
        <v>#NUM!</v>
      </c>
      <c r="U149">
        <f t="shared" si="69"/>
        <v>0</v>
      </c>
      <c r="V149">
        <f t="shared" si="70"/>
        <v>0</v>
      </c>
      <c r="W149">
        <f t="shared" si="71"/>
        <v>0</v>
      </c>
      <c r="X149">
        <f t="shared" si="72"/>
        <v>-3.7328391496405499E-3</v>
      </c>
      <c r="Y149">
        <f t="shared" si="61"/>
        <v>47.441050008873276</v>
      </c>
      <c r="Z149">
        <f t="shared" si="62"/>
        <v>1.0586472250070716E-15</v>
      </c>
      <c r="AA149">
        <f t="shared" si="44"/>
        <v>87.340100442375913</v>
      </c>
      <c r="AB149">
        <f t="shared" si="63"/>
        <v>11.899999999999974</v>
      </c>
      <c r="AC149">
        <f t="shared" si="64"/>
        <v>6.8414888888887666E-5</v>
      </c>
    </row>
    <row r="150" spans="1:29" x14ac:dyDescent="0.2">
      <c r="A150" s="11">
        <f t="shared" si="47"/>
        <v>11.899999999999974</v>
      </c>
      <c r="B150" t="e">
        <f t="shared" si="48"/>
        <v>#NUM!</v>
      </c>
      <c r="C150" t="e">
        <f t="shared" si="49"/>
        <v>#NUM!</v>
      </c>
      <c r="D150" t="e">
        <f t="shared" si="50"/>
        <v>#NUM!</v>
      </c>
      <c r="E150">
        <f t="shared" si="51"/>
        <v>3.7148658700887163</v>
      </c>
      <c r="F150">
        <f t="shared" si="52"/>
        <v>-3.7148658700887163</v>
      </c>
      <c r="G150">
        <f t="shared" si="53"/>
        <v>4.5512621809319574E-16</v>
      </c>
      <c r="H150">
        <f t="shared" si="54"/>
        <v>1.1706968128257578</v>
      </c>
      <c r="I150" t="e">
        <f t="shared" si="45"/>
        <v>#NUM!</v>
      </c>
      <c r="J150" t="e">
        <f t="shared" si="65"/>
        <v>#NUM!</v>
      </c>
      <c r="K150" t="e">
        <f t="shared" si="66"/>
        <v>#NUM!</v>
      </c>
      <c r="L150" t="e">
        <f t="shared" si="67"/>
        <v>#NUM!</v>
      </c>
      <c r="M150">
        <f t="shared" si="55"/>
        <v>47.441050008873276</v>
      </c>
      <c r="N150">
        <f t="shared" si="56"/>
        <v>1.0586472250070716E-15</v>
      </c>
      <c r="O150">
        <f t="shared" si="46"/>
        <v>1.0586472250070716E-15</v>
      </c>
      <c r="P150">
        <f t="shared" si="57"/>
        <v>87.340100442375913</v>
      </c>
      <c r="Q150">
        <f t="shared" si="58"/>
        <v>4.0838281830287244E-15</v>
      </c>
      <c r="R150">
        <f t="shared" si="59"/>
        <v>-33.333333333333258</v>
      </c>
      <c r="S150">
        <f t="shared" si="60"/>
        <v>11.999999999999973</v>
      </c>
      <c r="T150" t="e">
        <f t="shared" si="68"/>
        <v>#NUM!</v>
      </c>
      <c r="U150">
        <f t="shared" si="69"/>
        <v>0</v>
      </c>
      <c r="V150">
        <f t="shared" si="70"/>
        <v>0</v>
      </c>
      <c r="W150">
        <f t="shared" si="71"/>
        <v>0</v>
      </c>
      <c r="X150">
        <f t="shared" si="72"/>
        <v>-4.0497342707743293E-3</v>
      </c>
      <c r="Y150">
        <f t="shared" si="61"/>
        <v>47.441050008873276</v>
      </c>
      <c r="Z150">
        <f t="shared" si="62"/>
        <v>1.0586472250070716E-15</v>
      </c>
      <c r="AA150">
        <f t="shared" si="44"/>
        <v>87.340100442375913</v>
      </c>
      <c r="AB150">
        <f t="shared" si="63"/>
        <v>11.999999999999973</v>
      </c>
      <c r="AC150">
        <f t="shared" si="64"/>
        <v>7.3388930555554253E-5</v>
      </c>
    </row>
    <row r="151" spans="1:29" x14ac:dyDescent="0.2">
      <c r="A151" s="11">
        <f t="shared" si="47"/>
        <v>11.999999999999973</v>
      </c>
      <c r="B151" t="e">
        <f t="shared" si="48"/>
        <v>#NUM!</v>
      </c>
      <c r="C151" t="e">
        <f t="shared" si="49"/>
        <v>#NUM!</v>
      </c>
      <c r="D151" t="e">
        <f t="shared" si="50"/>
        <v>#NUM!</v>
      </c>
      <c r="E151">
        <f t="shared" si="51"/>
        <v>3.7148658700887163</v>
      </c>
      <c r="F151">
        <f t="shared" si="52"/>
        <v>-3.7148658700887163</v>
      </c>
      <c r="G151">
        <f t="shared" si="53"/>
        <v>4.5512621809319574E-16</v>
      </c>
      <c r="H151">
        <f t="shared" si="54"/>
        <v>1.1706968128257578</v>
      </c>
      <c r="I151" t="e">
        <f t="shared" si="45"/>
        <v>#NUM!</v>
      </c>
      <c r="J151" t="e">
        <f t="shared" si="65"/>
        <v>#NUM!</v>
      </c>
      <c r="K151" t="e">
        <f t="shared" si="66"/>
        <v>#NUM!</v>
      </c>
      <c r="L151" t="e">
        <f t="shared" si="67"/>
        <v>#NUM!</v>
      </c>
      <c r="M151">
        <f t="shared" si="55"/>
        <v>47.441050008873276</v>
      </c>
      <c r="N151">
        <f t="shared" si="56"/>
        <v>1.0586472250070716E-15</v>
      </c>
      <c r="O151">
        <f t="shared" si="46"/>
        <v>1.0586472250070716E-15</v>
      </c>
      <c r="P151">
        <f t="shared" si="57"/>
        <v>87.340100442375913</v>
      </c>
      <c r="Q151">
        <f t="shared" si="58"/>
        <v>4.1178600845539633E-15</v>
      </c>
      <c r="R151">
        <f t="shared" si="59"/>
        <v>-33.611111111111036</v>
      </c>
      <c r="S151">
        <f t="shared" si="60"/>
        <v>12.099999999999973</v>
      </c>
      <c r="T151" t="e">
        <f t="shared" si="68"/>
        <v>#NUM!</v>
      </c>
      <c r="U151">
        <f t="shared" si="69"/>
        <v>0</v>
      </c>
      <c r="V151">
        <f t="shared" si="70"/>
        <v>0</v>
      </c>
      <c r="W151">
        <f t="shared" si="71"/>
        <v>0</v>
      </c>
      <c r="X151">
        <f t="shared" si="72"/>
        <v>-4.3825363551557323E-3</v>
      </c>
      <c r="Y151">
        <f t="shared" si="61"/>
        <v>47.441050008873276</v>
      </c>
      <c r="Z151">
        <f t="shared" si="62"/>
        <v>1.0586472250070716E-15</v>
      </c>
      <c r="AA151">
        <f t="shared" si="44"/>
        <v>87.340100442375913</v>
      </c>
      <c r="AB151">
        <f t="shared" si="63"/>
        <v>12.099999999999973</v>
      </c>
      <c r="AC151">
        <f t="shared" si="64"/>
        <v>7.8537499999998609E-5</v>
      </c>
    </row>
    <row r="152" spans="1:29" x14ac:dyDescent="0.2">
      <c r="A152" s="11">
        <f t="shared" si="47"/>
        <v>12.099999999999973</v>
      </c>
      <c r="B152" t="e">
        <f t="shared" si="48"/>
        <v>#NUM!</v>
      </c>
      <c r="C152" t="e">
        <f t="shared" si="49"/>
        <v>#NUM!</v>
      </c>
      <c r="D152" t="e">
        <f t="shared" si="50"/>
        <v>#NUM!</v>
      </c>
      <c r="E152">
        <f t="shared" si="51"/>
        <v>3.7148658700887163</v>
      </c>
      <c r="F152">
        <f t="shared" si="52"/>
        <v>-3.7148658700887163</v>
      </c>
      <c r="G152">
        <f t="shared" si="53"/>
        <v>4.5512621809319574E-16</v>
      </c>
      <c r="H152">
        <f t="shared" si="54"/>
        <v>1.1706968128257578</v>
      </c>
      <c r="I152" t="e">
        <f t="shared" si="45"/>
        <v>#NUM!</v>
      </c>
      <c r="J152" t="e">
        <f t="shared" si="65"/>
        <v>#NUM!</v>
      </c>
      <c r="K152" t="e">
        <f t="shared" si="66"/>
        <v>#NUM!</v>
      </c>
      <c r="L152" t="e">
        <f t="shared" si="67"/>
        <v>#NUM!</v>
      </c>
      <c r="M152">
        <f t="shared" si="55"/>
        <v>47.441050008873276</v>
      </c>
      <c r="N152">
        <f t="shared" si="56"/>
        <v>1.0586472250070716E-15</v>
      </c>
      <c r="O152">
        <f t="shared" si="46"/>
        <v>1.0586472250070716E-15</v>
      </c>
      <c r="P152">
        <f t="shared" si="57"/>
        <v>87.340100442375913</v>
      </c>
      <c r="Q152">
        <f t="shared" si="58"/>
        <v>4.1518919860792029E-15</v>
      </c>
      <c r="R152">
        <f t="shared" si="59"/>
        <v>-33.888888888888815</v>
      </c>
      <c r="S152">
        <f t="shared" si="60"/>
        <v>12.199999999999973</v>
      </c>
      <c r="T152" t="e">
        <f t="shared" si="68"/>
        <v>#NUM!</v>
      </c>
      <c r="U152">
        <f t="shared" si="69"/>
        <v>0</v>
      </c>
      <c r="V152">
        <f t="shared" si="70"/>
        <v>0</v>
      </c>
      <c r="W152">
        <f t="shared" si="71"/>
        <v>0</v>
      </c>
      <c r="X152">
        <f t="shared" si="72"/>
        <v>-4.7315700340252679E-3</v>
      </c>
      <c r="Y152">
        <f t="shared" si="61"/>
        <v>47.441050008873276</v>
      </c>
      <c r="Z152">
        <f t="shared" si="62"/>
        <v>1.0586472250070716E-15</v>
      </c>
      <c r="AA152">
        <f t="shared" si="44"/>
        <v>87.340100442375913</v>
      </c>
      <c r="AB152">
        <f t="shared" si="63"/>
        <v>12.199999999999973</v>
      </c>
      <c r="AC152">
        <f t="shared" si="64"/>
        <v>8.3860597222220882E-5</v>
      </c>
    </row>
    <row r="153" spans="1:29" x14ac:dyDescent="0.2">
      <c r="A153" s="11">
        <f t="shared" si="47"/>
        <v>12.199999999999973</v>
      </c>
      <c r="B153" t="e">
        <f t="shared" si="48"/>
        <v>#NUM!</v>
      </c>
      <c r="C153" t="e">
        <f t="shared" si="49"/>
        <v>#NUM!</v>
      </c>
      <c r="D153" t="e">
        <f t="shared" si="50"/>
        <v>#NUM!</v>
      </c>
      <c r="E153">
        <f t="shared" si="51"/>
        <v>3.7148658700887163</v>
      </c>
      <c r="F153">
        <f t="shared" si="52"/>
        <v>-3.7148658700887163</v>
      </c>
      <c r="G153">
        <f t="shared" si="53"/>
        <v>4.5512621809319574E-16</v>
      </c>
      <c r="H153">
        <f t="shared" si="54"/>
        <v>1.1706968128257578</v>
      </c>
      <c r="I153" t="e">
        <f t="shared" si="45"/>
        <v>#NUM!</v>
      </c>
      <c r="J153" t="e">
        <f t="shared" si="65"/>
        <v>#NUM!</v>
      </c>
      <c r="K153" t="e">
        <f t="shared" si="66"/>
        <v>#NUM!</v>
      </c>
      <c r="L153" t="e">
        <f t="shared" si="67"/>
        <v>#NUM!</v>
      </c>
      <c r="M153">
        <f t="shared" si="55"/>
        <v>47.441050008873276</v>
      </c>
      <c r="N153">
        <f t="shared" si="56"/>
        <v>1.0586472250070716E-15</v>
      </c>
      <c r="O153">
        <f t="shared" si="46"/>
        <v>1.0586472250070716E-15</v>
      </c>
      <c r="P153">
        <f t="shared" si="57"/>
        <v>87.340100442375913</v>
      </c>
      <c r="Q153">
        <f t="shared" si="58"/>
        <v>4.1859238876044417E-15</v>
      </c>
      <c r="R153">
        <f t="shared" si="59"/>
        <v>-34.166666666666586</v>
      </c>
      <c r="S153">
        <f t="shared" si="60"/>
        <v>12.299999999999972</v>
      </c>
      <c r="T153" t="e">
        <f t="shared" si="68"/>
        <v>#NUM!</v>
      </c>
      <c r="U153">
        <f t="shared" si="69"/>
        <v>0</v>
      </c>
      <c r="V153">
        <f t="shared" si="70"/>
        <v>0</v>
      </c>
      <c r="W153">
        <f t="shared" si="71"/>
        <v>0</v>
      </c>
      <c r="X153">
        <f t="shared" si="72"/>
        <v>-5.0971599386234181E-3</v>
      </c>
      <c r="Y153">
        <f t="shared" si="61"/>
        <v>47.441050008873276</v>
      </c>
      <c r="Z153">
        <f t="shared" si="62"/>
        <v>1.0586472250070716E-15</v>
      </c>
      <c r="AA153">
        <f t="shared" si="44"/>
        <v>87.340100442375913</v>
      </c>
      <c r="AB153">
        <f t="shared" si="63"/>
        <v>12.299999999999972</v>
      </c>
      <c r="AC153">
        <f t="shared" si="64"/>
        <v>8.9358222222220803E-5</v>
      </c>
    </row>
    <row r="154" spans="1:29" x14ac:dyDescent="0.2">
      <c r="A154" s="11">
        <f t="shared" si="47"/>
        <v>12.299999999999972</v>
      </c>
      <c r="B154" t="e">
        <f t="shared" si="48"/>
        <v>#NUM!</v>
      </c>
      <c r="C154" t="e">
        <f t="shared" si="49"/>
        <v>#NUM!</v>
      </c>
      <c r="D154" t="e">
        <f t="shared" si="50"/>
        <v>#NUM!</v>
      </c>
      <c r="E154">
        <f t="shared" si="51"/>
        <v>3.7148658700887163</v>
      </c>
      <c r="F154">
        <f t="shared" si="52"/>
        <v>-3.7148658700887163</v>
      </c>
      <c r="G154">
        <f t="shared" si="53"/>
        <v>4.5512621809319574E-16</v>
      </c>
      <c r="H154">
        <f t="shared" si="54"/>
        <v>1.1706968128257578</v>
      </c>
      <c r="I154" t="e">
        <f t="shared" si="45"/>
        <v>#NUM!</v>
      </c>
      <c r="J154" t="e">
        <f t="shared" si="65"/>
        <v>#NUM!</v>
      </c>
      <c r="K154" t="e">
        <f t="shared" si="66"/>
        <v>#NUM!</v>
      </c>
      <c r="L154" t="e">
        <f t="shared" si="67"/>
        <v>#NUM!</v>
      </c>
      <c r="M154">
        <f t="shared" si="55"/>
        <v>47.441050008873276</v>
      </c>
      <c r="N154">
        <f t="shared" si="56"/>
        <v>1.0586472250070716E-15</v>
      </c>
      <c r="O154">
        <f t="shared" si="46"/>
        <v>1.0586472250070716E-15</v>
      </c>
      <c r="P154">
        <f t="shared" si="57"/>
        <v>87.340100442375913</v>
      </c>
      <c r="Q154">
        <f t="shared" si="58"/>
        <v>4.2199557891296813E-15</v>
      </c>
      <c r="R154">
        <f t="shared" si="59"/>
        <v>-34.444444444444365</v>
      </c>
      <c r="S154">
        <f t="shared" si="60"/>
        <v>12.399999999999972</v>
      </c>
      <c r="T154" t="e">
        <f t="shared" si="68"/>
        <v>#NUM!</v>
      </c>
      <c r="U154">
        <f t="shared" si="69"/>
        <v>0</v>
      </c>
      <c r="V154">
        <f t="shared" si="70"/>
        <v>0</v>
      </c>
      <c r="W154">
        <f t="shared" si="71"/>
        <v>0</v>
      </c>
      <c r="X154">
        <f t="shared" si="72"/>
        <v>-5.4796307001906928E-3</v>
      </c>
      <c r="Y154">
        <f t="shared" si="61"/>
        <v>47.441050008873276</v>
      </c>
      <c r="Z154">
        <f t="shared" si="62"/>
        <v>1.0586472250070716E-15</v>
      </c>
      <c r="AA154">
        <f t="shared" si="44"/>
        <v>87.340100442375913</v>
      </c>
      <c r="AB154">
        <f t="shared" si="63"/>
        <v>12.399999999999972</v>
      </c>
      <c r="AC154">
        <f t="shared" si="64"/>
        <v>9.5030374999998491E-5</v>
      </c>
    </row>
    <row r="155" spans="1:29" x14ac:dyDescent="0.2">
      <c r="A155" s="11">
        <f t="shared" si="47"/>
        <v>12.399999999999972</v>
      </c>
      <c r="B155" t="e">
        <f t="shared" si="48"/>
        <v>#NUM!</v>
      </c>
      <c r="C155" t="e">
        <f t="shared" si="49"/>
        <v>#NUM!</v>
      </c>
      <c r="D155" t="e">
        <f t="shared" si="50"/>
        <v>#NUM!</v>
      </c>
      <c r="E155">
        <f t="shared" si="51"/>
        <v>3.7148658700887163</v>
      </c>
      <c r="F155">
        <f t="shared" si="52"/>
        <v>-3.7148658700887163</v>
      </c>
      <c r="G155">
        <f t="shared" si="53"/>
        <v>4.5512621809319574E-16</v>
      </c>
      <c r="H155">
        <f t="shared" si="54"/>
        <v>1.1706968128257578</v>
      </c>
      <c r="I155" t="e">
        <f t="shared" si="45"/>
        <v>#NUM!</v>
      </c>
      <c r="J155" t="e">
        <f t="shared" si="65"/>
        <v>#NUM!</v>
      </c>
      <c r="K155" t="e">
        <f t="shared" si="66"/>
        <v>#NUM!</v>
      </c>
      <c r="L155" t="e">
        <f t="shared" si="67"/>
        <v>#NUM!</v>
      </c>
      <c r="M155">
        <f t="shared" si="55"/>
        <v>47.441050008873276</v>
      </c>
      <c r="N155">
        <f t="shared" si="56"/>
        <v>1.0586472250070716E-15</v>
      </c>
      <c r="O155">
        <f t="shared" si="46"/>
        <v>1.0586472250070716E-15</v>
      </c>
      <c r="P155">
        <f t="shared" si="57"/>
        <v>87.340100442375913</v>
      </c>
      <c r="Q155">
        <f t="shared" si="58"/>
        <v>4.253987690654921E-15</v>
      </c>
      <c r="R155">
        <f t="shared" si="59"/>
        <v>-34.722222222222143</v>
      </c>
      <c r="S155">
        <f t="shared" si="60"/>
        <v>12.499999999999972</v>
      </c>
      <c r="T155" t="e">
        <f t="shared" si="68"/>
        <v>#NUM!</v>
      </c>
      <c r="U155">
        <f t="shared" si="69"/>
        <v>0</v>
      </c>
      <c r="V155">
        <f t="shared" si="70"/>
        <v>0</v>
      </c>
      <c r="W155">
        <f t="shared" si="71"/>
        <v>0</v>
      </c>
      <c r="X155">
        <f t="shared" si="72"/>
        <v>-5.8793069499675924E-3</v>
      </c>
      <c r="Y155">
        <f t="shared" si="61"/>
        <v>47.441050008873276</v>
      </c>
      <c r="Z155">
        <f t="shared" si="62"/>
        <v>1.0586472250070716E-15</v>
      </c>
      <c r="AA155">
        <f t="shared" ref="AA155:AA218" si="73">IF(X155&lt;=0,P155,0)</f>
        <v>87.340100442375913</v>
      </c>
      <c r="AB155">
        <f t="shared" si="63"/>
        <v>12.499999999999972</v>
      </c>
      <c r="AC155">
        <f t="shared" si="64"/>
        <v>1.0087705555555398E-4</v>
      </c>
    </row>
    <row r="156" spans="1:29" x14ac:dyDescent="0.2">
      <c r="A156" s="11">
        <f t="shared" si="47"/>
        <v>12.499999999999972</v>
      </c>
      <c r="B156" t="e">
        <f t="shared" si="48"/>
        <v>#NUM!</v>
      </c>
      <c r="C156" t="e">
        <f t="shared" si="49"/>
        <v>#NUM!</v>
      </c>
      <c r="D156" t="e">
        <f t="shared" si="50"/>
        <v>#NUM!</v>
      </c>
      <c r="E156">
        <f t="shared" si="51"/>
        <v>3.7148658700887163</v>
      </c>
      <c r="F156">
        <f t="shared" si="52"/>
        <v>-3.7148658700887163</v>
      </c>
      <c r="G156">
        <f t="shared" si="53"/>
        <v>4.5512621809319574E-16</v>
      </c>
      <c r="H156">
        <f t="shared" si="54"/>
        <v>1.1706968128257578</v>
      </c>
      <c r="I156" t="e">
        <f t="shared" si="45"/>
        <v>#NUM!</v>
      </c>
      <c r="J156" t="e">
        <f t="shared" si="65"/>
        <v>#NUM!</v>
      </c>
      <c r="K156" t="e">
        <f t="shared" si="66"/>
        <v>#NUM!</v>
      </c>
      <c r="L156" t="e">
        <f t="shared" si="67"/>
        <v>#NUM!</v>
      </c>
      <c r="M156">
        <f t="shared" si="55"/>
        <v>47.441050008873276</v>
      </c>
      <c r="N156">
        <f t="shared" si="56"/>
        <v>1.0586472250070716E-15</v>
      </c>
      <c r="O156">
        <f t="shared" si="46"/>
        <v>1.0586472250070716E-15</v>
      </c>
      <c r="P156">
        <f t="shared" si="57"/>
        <v>87.340100442375913</v>
      </c>
      <c r="Q156">
        <f t="shared" si="58"/>
        <v>4.2880195921801606E-15</v>
      </c>
      <c r="R156">
        <f t="shared" si="59"/>
        <v>-34.999999999999922</v>
      </c>
      <c r="S156">
        <f t="shared" si="60"/>
        <v>12.599999999999971</v>
      </c>
      <c r="T156" t="e">
        <f t="shared" si="68"/>
        <v>#NUM!</v>
      </c>
      <c r="U156">
        <f t="shared" si="69"/>
        <v>0</v>
      </c>
      <c r="V156">
        <f t="shared" si="70"/>
        <v>0</v>
      </c>
      <c r="W156">
        <f t="shared" si="71"/>
        <v>0</v>
      </c>
      <c r="X156">
        <f t="shared" si="72"/>
        <v>-6.2965133191946144E-3</v>
      </c>
      <c r="Y156">
        <f t="shared" si="61"/>
        <v>47.441050008873276</v>
      </c>
      <c r="Z156">
        <f t="shared" si="62"/>
        <v>1.0586472250070716E-15</v>
      </c>
      <c r="AA156">
        <f t="shared" si="73"/>
        <v>87.340100442375913</v>
      </c>
      <c r="AB156">
        <f t="shared" si="63"/>
        <v>12.599999999999971</v>
      </c>
      <c r="AC156">
        <f t="shared" si="64"/>
        <v>1.0689826388888723E-4</v>
      </c>
    </row>
    <row r="157" spans="1:29" x14ac:dyDescent="0.2">
      <c r="A157" s="11">
        <f t="shared" si="47"/>
        <v>12.599999999999971</v>
      </c>
      <c r="B157" t="e">
        <f t="shared" si="48"/>
        <v>#NUM!</v>
      </c>
      <c r="C157" t="e">
        <f t="shared" si="49"/>
        <v>#NUM!</v>
      </c>
      <c r="D157" t="e">
        <f t="shared" si="50"/>
        <v>#NUM!</v>
      </c>
      <c r="E157">
        <f t="shared" si="51"/>
        <v>3.7148658700887163</v>
      </c>
      <c r="F157">
        <f t="shared" si="52"/>
        <v>-3.7148658700887163</v>
      </c>
      <c r="G157">
        <f t="shared" si="53"/>
        <v>4.5512621809319574E-16</v>
      </c>
      <c r="H157">
        <f t="shared" si="54"/>
        <v>1.1706968128257578</v>
      </c>
      <c r="I157" t="e">
        <f t="shared" si="45"/>
        <v>#NUM!</v>
      </c>
      <c r="J157" t="e">
        <f t="shared" si="65"/>
        <v>#NUM!</v>
      </c>
      <c r="K157" t="e">
        <f t="shared" si="66"/>
        <v>#NUM!</v>
      </c>
      <c r="L157" t="e">
        <f t="shared" si="67"/>
        <v>#NUM!</v>
      </c>
      <c r="M157">
        <f t="shared" si="55"/>
        <v>47.441050008873276</v>
      </c>
      <c r="N157">
        <f t="shared" si="56"/>
        <v>1.0586472250070716E-15</v>
      </c>
      <c r="O157">
        <f t="shared" si="46"/>
        <v>1.0586472250070716E-15</v>
      </c>
      <c r="P157">
        <f t="shared" si="57"/>
        <v>87.340100442375913</v>
      </c>
      <c r="Q157">
        <f t="shared" si="58"/>
        <v>4.3220514937053994E-15</v>
      </c>
      <c r="R157">
        <f t="shared" si="59"/>
        <v>-35.277777777777693</v>
      </c>
      <c r="S157">
        <f t="shared" si="60"/>
        <v>12.699999999999971</v>
      </c>
      <c r="T157" t="e">
        <f t="shared" si="68"/>
        <v>#NUM!</v>
      </c>
      <c r="U157">
        <f t="shared" si="69"/>
        <v>0</v>
      </c>
      <c r="V157">
        <f t="shared" si="70"/>
        <v>0</v>
      </c>
      <c r="W157">
        <f t="shared" si="71"/>
        <v>0</v>
      </c>
      <c r="X157">
        <f t="shared" si="72"/>
        <v>-6.7315744391122602E-3</v>
      </c>
      <c r="Y157">
        <f t="shared" si="61"/>
        <v>47.441050008873276</v>
      </c>
      <c r="Z157">
        <f t="shared" si="62"/>
        <v>1.0586472250070716E-15</v>
      </c>
      <c r="AA157">
        <f t="shared" si="73"/>
        <v>87.340100442375913</v>
      </c>
      <c r="AB157">
        <f t="shared" si="63"/>
        <v>12.699999999999971</v>
      </c>
      <c r="AC157">
        <f t="shared" si="64"/>
        <v>1.1309399999999824E-4</v>
      </c>
    </row>
    <row r="158" spans="1:29" x14ac:dyDescent="0.2">
      <c r="A158" s="11">
        <f t="shared" si="47"/>
        <v>12.699999999999971</v>
      </c>
      <c r="B158" t="e">
        <f t="shared" si="48"/>
        <v>#NUM!</v>
      </c>
      <c r="C158" t="e">
        <f t="shared" si="49"/>
        <v>#NUM!</v>
      </c>
      <c r="D158" t="e">
        <f t="shared" si="50"/>
        <v>#NUM!</v>
      </c>
      <c r="E158">
        <f t="shared" si="51"/>
        <v>3.7148658700887163</v>
      </c>
      <c r="F158">
        <f t="shared" si="52"/>
        <v>-3.7148658700887163</v>
      </c>
      <c r="G158">
        <f t="shared" si="53"/>
        <v>4.5512621809319574E-16</v>
      </c>
      <c r="H158">
        <f t="shared" si="54"/>
        <v>1.1706968128257578</v>
      </c>
      <c r="I158" t="e">
        <f t="shared" si="45"/>
        <v>#NUM!</v>
      </c>
      <c r="J158" t="e">
        <f t="shared" si="65"/>
        <v>#NUM!</v>
      </c>
      <c r="K158" t="e">
        <f t="shared" si="66"/>
        <v>#NUM!</v>
      </c>
      <c r="L158" t="e">
        <f t="shared" si="67"/>
        <v>#NUM!</v>
      </c>
      <c r="M158">
        <f t="shared" si="55"/>
        <v>47.441050008873276</v>
      </c>
      <c r="N158">
        <f t="shared" si="56"/>
        <v>1.0586472250070716E-15</v>
      </c>
      <c r="O158">
        <f t="shared" si="46"/>
        <v>1.0586472250070716E-15</v>
      </c>
      <c r="P158">
        <f t="shared" si="57"/>
        <v>87.340100442375913</v>
      </c>
      <c r="Q158">
        <f t="shared" si="58"/>
        <v>4.356083395230639E-15</v>
      </c>
      <c r="R158">
        <f t="shared" si="59"/>
        <v>-35.555555555555472</v>
      </c>
      <c r="S158">
        <f t="shared" si="60"/>
        <v>12.799999999999971</v>
      </c>
      <c r="T158" t="e">
        <f t="shared" si="68"/>
        <v>#NUM!</v>
      </c>
      <c r="U158">
        <f t="shared" si="69"/>
        <v>0</v>
      </c>
      <c r="V158">
        <f t="shared" si="70"/>
        <v>0</v>
      </c>
      <c r="W158">
        <f t="shared" si="71"/>
        <v>0</v>
      </c>
      <c r="X158">
        <f t="shared" si="72"/>
        <v>-7.1848149409610299E-3</v>
      </c>
      <c r="Y158">
        <f t="shared" si="61"/>
        <v>47.441050008873276</v>
      </c>
      <c r="Z158">
        <f t="shared" si="62"/>
        <v>1.0586472250070716E-15</v>
      </c>
      <c r="AA158">
        <f t="shared" si="73"/>
        <v>87.340100442375913</v>
      </c>
      <c r="AB158">
        <f t="shared" si="63"/>
        <v>12.799999999999971</v>
      </c>
      <c r="AC158">
        <f t="shared" si="64"/>
        <v>1.1946426388888704E-4</v>
      </c>
    </row>
    <row r="159" spans="1:29" x14ac:dyDescent="0.2">
      <c r="A159" s="11">
        <f t="shared" si="47"/>
        <v>12.799999999999971</v>
      </c>
      <c r="B159" t="e">
        <f t="shared" si="48"/>
        <v>#NUM!</v>
      </c>
      <c r="C159" t="e">
        <f t="shared" si="49"/>
        <v>#NUM!</v>
      </c>
      <c r="D159" t="e">
        <f t="shared" si="50"/>
        <v>#NUM!</v>
      </c>
      <c r="E159">
        <f t="shared" si="51"/>
        <v>3.7148658700887163</v>
      </c>
      <c r="F159">
        <f t="shared" si="52"/>
        <v>-3.7148658700887163</v>
      </c>
      <c r="G159">
        <f t="shared" si="53"/>
        <v>4.5512621809319574E-16</v>
      </c>
      <c r="H159">
        <f t="shared" si="54"/>
        <v>1.1706968128257578</v>
      </c>
      <c r="I159" t="e">
        <f t="shared" ref="I159:I222" si="74">SQRT(((B159-F159)^2)+((C159-G159)^2)+(D159^2))</f>
        <v>#NUM!</v>
      </c>
      <c r="J159" t="e">
        <f t="shared" si="65"/>
        <v>#NUM!</v>
      </c>
      <c r="K159" t="e">
        <f t="shared" si="66"/>
        <v>#NUM!</v>
      </c>
      <c r="L159" t="e">
        <f t="shared" si="67"/>
        <v>#NUM!</v>
      </c>
      <c r="M159">
        <f t="shared" si="55"/>
        <v>47.441050008873276</v>
      </c>
      <c r="N159">
        <f t="shared" si="56"/>
        <v>1.0586472250070716E-15</v>
      </c>
      <c r="O159">
        <f t="shared" ref="O159:O222" si="75">ABS(N159)</f>
        <v>1.0586472250070716E-15</v>
      </c>
      <c r="P159">
        <f t="shared" si="57"/>
        <v>87.340100442375913</v>
      </c>
      <c r="Q159">
        <f t="shared" si="58"/>
        <v>4.3901152967558779E-15</v>
      </c>
      <c r="R159">
        <f t="shared" si="59"/>
        <v>-35.83333333333325</v>
      </c>
      <c r="S159">
        <f t="shared" si="60"/>
        <v>12.89999999999997</v>
      </c>
      <c r="T159" t="e">
        <f t="shared" si="68"/>
        <v>#NUM!</v>
      </c>
      <c r="U159">
        <f t="shared" si="69"/>
        <v>0</v>
      </c>
      <c r="V159">
        <f t="shared" si="70"/>
        <v>0</v>
      </c>
      <c r="W159">
        <f t="shared" si="71"/>
        <v>0</v>
      </c>
      <c r="X159">
        <f t="shared" si="72"/>
        <v>-7.6565594559814239E-3</v>
      </c>
      <c r="Y159">
        <f t="shared" si="61"/>
        <v>47.441050008873276</v>
      </c>
      <c r="Z159">
        <f t="shared" si="62"/>
        <v>1.0586472250070716E-15</v>
      </c>
      <c r="AA159">
        <f t="shared" si="73"/>
        <v>87.340100442375913</v>
      </c>
      <c r="AB159">
        <f t="shared" si="63"/>
        <v>12.89999999999997</v>
      </c>
      <c r="AC159">
        <f t="shared" si="64"/>
        <v>1.2600905555555363E-4</v>
      </c>
    </row>
    <row r="160" spans="1:29" x14ac:dyDescent="0.2">
      <c r="A160" s="11">
        <f t="shared" ref="A160:A223" si="76">A159+$B$22</f>
        <v>12.89999999999997</v>
      </c>
      <c r="B160" t="e">
        <f t="shared" ref="B160:B223" si="77">B159+(J159*$B$22)</f>
        <v>#NUM!</v>
      </c>
      <c r="C160" t="e">
        <f t="shared" ref="C160:C223" si="78">C159+(K159*$B$22)</f>
        <v>#NUM!</v>
      </c>
      <c r="D160" t="e">
        <f t="shared" ref="D160:D223" si="79">D159+(L159*$B$22)</f>
        <v>#NUM!</v>
      </c>
      <c r="E160">
        <f t="shared" ref="E160:E223" si="80">IF($B$13=2,$B$23*((0.1036*LN(ABS(P159+1)))+0.8731),IF($B$13=3,$B$23*((0.139*LN(ABS(P159+1)))+0.7503),$B$23))</f>
        <v>3.7148658700887163</v>
      </c>
      <c r="F160">
        <f t="shared" ref="F160:F223" si="81">E160*COS(RADIANS($B$10))</f>
        <v>-3.7148658700887163</v>
      </c>
      <c r="G160">
        <f t="shared" ref="G160:G223" si="82">E160*SIN(RADIANS($B$10))</f>
        <v>4.5512621809319574E-16</v>
      </c>
      <c r="H160">
        <f t="shared" ref="H160:H223" si="83">1.22*EXP(-0.0001065*(P159+$B$12))</f>
        <v>1.1706968128257578</v>
      </c>
      <c r="I160" t="e">
        <f t="shared" si="74"/>
        <v>#NUM!</v>
      </c>
      <c r="J160" t="e">
        <f t="shared" si="65"/>
        <v>#NUM!</v>
      </c>
      <c r="K160" t="e">
        <f t="shared" si="66"/>
        <v>#NUM!</v>
      </c>
      <c r="L160" t="e">
        <f t="shared" si="67"/>
        <v>#NUM!</v>
      </c>
      <c r="M160">
        <f t="shared" ref="M160:M223" si="84">IF(X160&gt;0,IF(P159&lt;=Param_1,M159,M159+(B161*$B$22)),M159)</f>
        <v>47.441050008873276</v>
      </c>
      <c r="N160">
        <f t="shared" ref="N160:N223" si="85">IF(X160&gt;0,IF(P159&lt;=Param_1,N159,N159+(C161*$B$22)),N159)</f>
        <v>1.0586472250070716E-15</v>
      </c>
      <c r="O160">
        <f t="shared" si="75"/>
        <v>1.0586472250070716E-15</v>
      </c>
      <c r="P160">
        <f t="shared" ref="P160:P223" si="86">IF(X160&gt;0,IF(P159&lt;Param_1,P159,P159+(D161*$B$22)),P159)</f>
        <v>87.340100442375913</v>
      </c>
      <c r="Q160">
        <f t="shared" ref="Q160:Q223" si="87">IF(P159&lt;Param_1,Q159,A161*$B$23*SIN(RADIANS($B$10)))</f>
        <v>4.4241471982811175E-15</v>
      </c>
      <c r="R160">
        <f t="shared" ref="R160:R223" si="88">IF(P159&lt;Param_1,R159,A161*$B$23*COS(RADIANS($B$10)))</f>
        <v>-36.111111111111029</v>
      </c>
      <c r="S160">
        <f t="shared" ref="S160:S223" si="89">IF(P159&lt;Param_1,S159,A161)</f>
        <v>12.99999999999997</v>
      </c>
      <c r="T160" t="e">
        <f t="shared" si="68"/>
        <v>#NUM!</v>
      </c>
      <c r="U160">
        <f t="shared" si="69"/>
        <v>0</v>
      </c>
      <c r="V160">
        <f t="shared" si="70"/>
        <v>0</v>
      </c>
      <c r="W160">
        <f t="shared" si="71"/>
        <v>0</v>
      </c>
      <c r="X160">
        <f t="shared" si="72"/>
        <v>-8.1471326154139521E-3</v>
      </c>
      <c r="Y160">
        <f t="shared" ref="Y160:Y223" si="90">IF(X160&lt;=0,M160,0)</f>
        <v>47.441050008873276</v>
      </c>
      <c r="Z160">
        <f t="shared" ref="Z160:Z223" si="91">IF(X160&lt;=0,N160,0)</f>
        <v>1.0586472250070716E-15</v>
      </c>
      <c r="AA160">
        <f t="shared" si="73"/>
        <v>87.340100442375913</v>
      </c>
      <c r="AB160">
        <f t="shared" ref="AB160:AB223" si="92">IF(X160&lt;=0,S160,3000)</f>
        <v>12.99999999999997</v>
      </c>
      <c r="AC160">
        <f t="shared" ref="AC160:AC223" si="93">IF($B$24="S",$B$20,3.1415*(($B$18*0.0005)-($B$26*A160))^2)</f>
        <v>1.3272837499999813E-4</v>
      </c>
    </row>
    <row r="161" spans="1:29" x14ac:dyDescent="0.2">
      <c r="A161" s="11">
        <f t="shared" si="76"/>
        <v>12.99999999999997</v>
      </c>
      <c r="B161" t="e">
        <f t="shared" si="77"/>
        <v>#NUM!</v>
      </c>
      <c r="C161" t="e">
        <f t="shared" si="78"/>
        <v>#NUM!</v>
      </c>
      <c r="D161" t="e">
        <f t="shared" si="79"/>
        <v>#NUM!</v>
      </c>
      <c r="E161">
        <f t="shared" si="80"/>
        <v>3.7148658700887163</v>
      </c>
      <c r="F161">
        <f t="shared" si="81"/>
        <v>-3.7148658700887163</v>
      </c>
      <c r="G161">
        <f t="shared" si="82"/>
        <v>4.5512621809319574E-16</v>
      </c>
      <c r="H161">
        <f t="shared" si="83"/>
        <v>1.1706968128257578</v>
      </c>
      <c r="I161" t="e">
        <f t="shared" si="74"/>
        <v>#NUM!</v>
      </c>
      <c r="J161" t="e">
        <f t="shared" ref="J161:J224" si="94">-0.5*H161*I161*AC161*$B$17*(B161-F161)/X161</f>
        <v>#NUM!</v>
      </c>
      <c r="K161" t="e">
        <f t="shared" ref="K161:K224" si="95">-0.5*H161*I161*AC161*$B$17*(C161-G161)/X161</f>
        <v>#NUM!</v>
      </c>
      <c r="L161" t="e">
        <f t="shared" ref="L161:L224" si="96">(-0.5*H161*AC161*I161*$B$17*D161/X161)-$B$21</f>
        <v>#NUM!</v>
      </c>
      <c r="M161">
        <f t="shared" si="84"/>
        <v>47.441050008873276</v>
      </c>
      <c r="N161">
        <f t="shared" si="85"/>
        <v>1.0586472250070716E-15</v>
      </c>
      <c r="O161">
        <f t="shared" si="75"/>
        <v>1.0586472250070716E-15</v>
      </c>
      <c r="P161">
        <f t="shared" si="86"/>
        <v>87.340100442375913</v>
      </c>
      <c r="Q161">
        <f t="shared" si="87"/>
        <v>4.4581790998063563E-15</v>
      </c>
      <c r="R161">
        <f t="shared" si="88"/>
        <v>-36.3888888888888</v>
      </c>
      <c r="S161">
        <f t="shared" si="89"/>
        <v>13.099999999999969</v>
      </c>
      <c r="T161" t="e">
        <f t="shared" ref="T161:T224" si="97">IF(D161&lt;0,T160,A162)</f>
        <v>#NUM!</v>
      </c>
      <c r="U161">
        <f t="shared" ref="U161:U224" si="98">IF(ROUND(A161*10,3)=$B$14*10,M161,0)</f>
        <v>0</v>
      </c>
      <c r="V161">
        <f t="shared" ref="V161:V224" si="99">IF(ROUND(A161*10,3)=$B$14*10,N161,0)</f>
        <v>0</v>
      </c>
      <c r="W161">
        <f t="shared" ref="W161:W224" si="100">IF(ROUND(A161*10,3)=$B$14*10,P161,0)</f>
        <v>0</v>
      </c>
      <c r="X161">
        <f t="shared" si="72"/>
        <v>-8.6568590504990939E-3</v>
      </c>
      <c r="Y161">
        <f t="shared" si="90"/>
        <v>47.441050008873276</v>
      </c>
      <c r="Z161">
        <f t="shared" si="91"/>
        <v>1.0586472250070716E-15</v>
      </c>
      <c r="AA161">
        <f t="shared" si="73"/>
        <v>87.340100442375913</v>
      </c>
      <c r="AB161">
        <f t="shared" si="92"/>
        <v>13.099999999999969</v>
      </c>
      <c r="AC161">
        <f t="shared" si="93"/>
        <v>1.3962222222222025E-4</v>
      </c>
    </row>
    <row r="162" spans="1:29" x14ac:dyDescent="0.2">
      <c r="A162" s="11">
        <f t="shared" si="76"/>
        <v>13.099999999999969</v>
      </c>
      <c r="B162" t="e">
        <f t="shared" si="77"/>
        <v>#NUM!</v>
      </c>
      <c r="C162" t="e">
        <f t="shared" si="78"/>
        <v>#NUM!</v>
      </c>
      <c r="D162" t="e">
        <f t="shared" si="79"/>
        <v>#NUM!</v>
      </c>
      <c r="E162">
        <f t="shared" si="80"/>
        <v>3.7148658700887163</v>
      </c>
      <c r="F162">
        <f t="shared" si="81"/>
        <v>-3.7148658700887163</v>
      </c>
      <c r="G162">
        <f t="shared" si="82"/>
        <v>4.5512621809319574E-16</v>
      </c>
      <c r="H162">
        <f t="shared" si="83"/>
        <v>1.1706968128257578</v>
      </c>
      <c r="I162" t="e">
        <f t="shared" si="74"/>
        <v>#NUM!</v>
      </c>
      <c r="J162" t="e">
        <f t="shared" si="94"/>
        <v>#NUM!</v>
      </c>
      <c r="K162" t="e">
        <f t="shared" si="95"/>
        <v>#NUM!</v>
      </c>
      <c r="L162" t="e">
        <f t="shared" si="96"/>
        <v>#NUM!</v>
      </c>
      <c r="M162">
        <f t="shared" si="84"/>
        <v>47.441050008873276</v>
      </c>
      <c r="N162">
        <f t="shared" si="85"/>
        <v>1.0586472250070716E-15</v>
      </c>
      <c r="O162">
        <f t="shared" si="75"/>
        <v>1.0586472250070716E-15</v>
      </c>
      <c r="P162">
        <f t="shared" si="86"/>
        <v>87.340100442375913</v>
      </c>
      <c r="Q162">
        <f t="shared" si="87"/>
        <v>4.4922110013315959E-15</v>
      </c>
      <c r="R162">
        <f t="shared" si="88"/>
        <v>-36.666666666666579</v>
      </c>
      <c r="S162">
        <f t="shared" si="89"/>
        <v>13.199999999999969</v>
      </c>
      <c r="T162" t="e">
        <f t="shared" si="97"/>
        <v>#NUM!</v>
      </c>
      <c r="U162">
        <f t="shared" si="98"/>
        <v>0</v>
      </c>
      <c r="V162">
        <f t="shared" si="99"/>
        <v>0</v>
      </c>
      <c r="W162">
        <f t="shared" si="100"/>
        <v>0</v>
      </c>
      <c r="X162">
        <f t="shared" si="72"/>
        <v>-9.1860633924773592E-3</v>
      </c>
      <c r="Y162">
        <f t="shared" si="90"/>
        <v>47.441050008873276</v>
      </c>
      <c r="Z162">
        <f t="shared" si="91"/>
        <v>1.0586472250070716E-15</v>
      </c>
      <c r="AA162">
        <f t="shared" si="73"/>
        <v>87.340100442375913</v>
      </c>
      <c r="AB162">
        <f t="shared" si="92"/>
        <v>13.199999999999969</v>
      </c>
      <c r="AC162">
        <f t="shared" si="93"/>
        <v>1.4669059722222016E-4</v>
      </c>
    </row>
    <row r="163" spans="1:29" x14ac:dyDescent="0.2">
      <c r="A163" s="11">
        <f t="shared" si="76"/>
        <v>13.199999999999969</v>
      </c>
      <c r="B163" t="e">
        <f t="shared" si="77"/>
        <v>#NUM!</v>
      </c>
      <c r="C163" t="e">
        <f t="shared" si="78"/>
        <v>#NUM!</v>
      </c>
      <c r="D163" t="e">
        <f t="shared" si="79"/>
        <v>#NUM!</v>
      </c>
      <c r="E163">
        <f t="shared" si="80"/>
        <v>3.7148658700887163</v>
      </c>
      <c r="F163">
        <f t="shared" si="81"/>
        <v>-3.7148658700887163</v>
      </c>
      <c r="G163">
        <f t="shared" si="82"/>
        <v>4.5512621809319574E-16</v>
      </c>
      <c r="H163">
        <f t="shared" si="83"/>
        <v>1.1706968128257578</v>
      </c>
      <c r="I163" t="e">
        <f t="shared" si="74"/>
        <v>#NUM!</v>
      </c>
      <c r="J163" t="e">
        <f t="shared" si="94"/>
        <v>#NUM!</v>
      </c>
      <c r="K163" t="e">
        <f t="shared" si="95"/>
        <v>#NUM!</v>
      </c>
      <c r="L163" t="e">
        <f t="shared" si="96"/>
        <v>#NUM!</v>
      </c>
      <c r="M163">
        <f t="shared" si="84"/>
        <v>47.441050008873276</v>
      </c>
      <c r="N163">
        <f t="shared" si="85"/>
        <v>1.0586472250070716E-15</v>
      </c>
      <c r="O163">
        <f t="shared" si="75"/>
        <v>1.0586472250070716E-15</v>
      </c>
      <c r="P163">
        <f t="shared" si="86"/>
        <v>87.340100442375913</v>
      </c>
      <c r="Q163">
        <f t="shared" si="87"/>
        <v>4.5262429028568355E-15</v>
      </c>
      <c r="R163">
        <f t="shared" si="88"/>
        <v>-36.944444444444358</v>
      </c>
      <c r="S163">
        <f t="shared" si="89"/>
        <v>13.299999999999969</v>
      </c>
      <c r="T163" t="e">
        <f t="shared" si="97"/>
        <v>#NUM!</v>
      </c>
      <c r="U163">
        <f t="shared" si="98"/>
        <v>0</v>
      </c>
      <c r="V163">
        <f t="shared" si="99"/>
        <v>0</v>
      </c>
      <c r="W163">
        <f t="shared" si="100"/>
        <v>0</v>
      </c>
      <c r="X163">
        <f t="shared" si="72"/>
        <v>-9.7350702725892465E-3</v>
      </c>
      <c r="Y163">
        <f t="shared" si="90"/>
        <v>47.441050008873276</v>
      </c>
      <c r="Z163">
        <f t="shared" si="91"/>
        <v>1.0586472250070716E-15</v>
      </c>
      <c r="AA163">
        <f t="shared" si="73"/>
        <v>87.340100442375913</v>
      </c>
      <c r="AB163">
        <f t="shared" si="92"/>
        <v>13.299999999999969</v>
      </c>
      <c r="AC163">
        <f t="shared" si="93"/>
        <v>1.5393349999999784E-4</v>
      </c>
    </row>
    <row r="164" spans="1:29" x14ac:dyDescent="0.2">
      <c r="A164" s="11">
        <f t="shared" si="76"/>
        <v>13.299999999999969</v>
      </c>
      <c r="B164" t="e">
        <f t="shared" si="77"/>
        <v>#NUM!</v>
      </c>
      <c r="C164" t="e">
        <f t="shared" si="78"/>
        <v>#NUM!</v>
      </c>
      <c r="D164" t="e">
        <f t="shared" si="79"/>
        <v>#NUM!</v>
      </c>
      <c r="E164">
        <f t="shared" si="80"/>
        <v>3.7148658700887163</v>
      </c>
      <c r="F164">
        <f t="shared" si="81"/>
        <v>-3.7148658700887163</v>
      </c>
      <c r="G164">
        <f t="shared" si="82"/>
        <v>4.5512621809319574E-16</v>
      </c>
      <c r="H164">
        <f t="shared" si="83"/>
        <v>1.1706968128257578</v>
      </c>
      <c r="I164" t="e">
        <f t="shared" si="74"/>
        <v>#NUM!</v>
      </c>
      <c r="J164" t="e">
        <f t="shared" si="94"/>
        <v>#NUM!</v>
      </c>
      <c r="K164" t="e">
        <f t="shared" si="95"/>
        <v>#NUM!</v>
      </c>
      <c r="L164" t="e">
        <f t="shared" si="96"/>
        <v>#NUM!</v>
      </c>
      <c r="M164">
        <f t="shared" si="84"/>
        <v>47.441050008873276</v>
      </c>
      <c r="N164">
        <f t="shared" si="85"/>
        <v>1.0586472250070716E-15</v>
      </c>
      <c r="O164">
        <f t="shared" si="75"/>
        <v>1.0586472250070716E-15</v>
      </c>
      <c r="P164">
        <f t="shared" si="86"/>
        <v>87.340100442375913</v>
      </c>
      <c r="Q164">
        <f t="shared" si="87"/>
        <v>4.5602748043820752E-15</v>
      </c>
      <c r="R164">
        <f t="shared" si="88"/>
        <v>-37.222222222222136</v>
      </c>
      <c r="S164">
        <f t="shared" si="89"/>
        <v>13.399999999999968</v>
      </c>
      <c r="T164" t="e">
        <f t="shared" si="97"/>
        <v>#NUM!</v>
      </c>
      <c r="U164">
        <f t="shared" si="98"/>
        <v>0</v>
      </c>
      <c r="V164">
        <f t="shared" si="99"/>
        <v>0</v>
      </c>
      <c r="W164">
        <f t="shared" si="100"/>
        <v>0</v>
      </c>
      <c r="X164">
        <f t="shared" si="72"/>
        <v>-1.030420432207526E-2</v>
      </c>
      <c r="Y164">
        <f t="shared" si="90"/>
        <v>47.441050008873276</v>
      </c>
      <c r="Z164">
        <f t="shared" si="91"/>
        <v>1.0586472250070716E-15</v>
      </c>
      <c r="AA164">
        <f t="shared" si="73"/>
        <v>87.340100442375913</v>
      </c>
      <c r="AB164">
        <f t="shared" si="92"/>
        <v>13.399999999999968</v>
      </c>
      <c r="AC164">
        <f t="shared" si="93"/>
        <v>1.6135093055555329E-4</v>
      </c>
    </row>
    <row r="165" spans="1:29" x14ac:dyDescent="0.2">
      <c r="A165" s="11">
        <f t="shared" si="76"/>
        <v>13.399999999999968</v>
      </c>
      <c r="B165" t="e">
        <f t="shared" si="77"/>
        <v>#NUM!</v>
      </c>
      <c r="C165" t="e">
        <f t="shared" si="78"/>
        <v>#NUM!</v>
      </c>
      <c r="D165" t="e">
        <f t="shared" si="79"/>
        <v>#NUM!</v>
      </c>
      <c r="E165">
        <f t="shared" si="80"/>
        <v>3.7148658700887163</v>
      </c>
      <c r="F165">
        <f t="shared" si="81"/>
        <v>-3.7148658700887163</v>
      </c>
      <c r="G165">
        <f t="shared" si="82"/>
        <v>4.5512621809319574E-16</v>
      </c>
      <c r="H165">
        <f t="shared" si="83"/>
        <v>1.1706968128257578</v>
      </c>
      <c r="I165" t="e">
        <f t="shared" si="74"/>
        <v>#NUM!</v>
      </c>
      <c r="J165" t="e">
        <f t="shared" si="94"/>
        <v>#NUM!</v>
      </c>
      <c r="K165" t="e">
        <f t="shared" si="95"/>
        <v>#NUM!</v>
      </c>
      <c r="L165" t="e">
        <f t="shared" si="96"/>
        <v>#NUM!</v>
      </c>
      <c r="M165">
        <f t="shared" si="84"/>
        <v>47.441050008873276</v>
      </c>
      <c r="N165">
        <f t="shared" si="85"/>
        <v>1.0586472250070716E-15</v>
      </c>
      <c r="O165">
        <f t="shared" si="75"/>
        <v>1.0586472250070716E-15</v>
      </c>
      <c r="P165">
        <f t="shared" si="86"/>
        <v>87.340100442375913</v>
      </c>
      <c r="Q165">
        <f t="shared" si="87"/>
        <v>4.594306705907314E-15</v>
      </c>
      <c r="R165">
        <f t="shared" si="88"/>
        <v>-37.499999999999908</v>
      </c>
      <c r="S165">
        <f t="shared" si="89"/>
        <v>13.499999999999968</v>
      </c>
      <c r="T165" t="e">
        <f t="shared" si="97"/>
        <v>#NUM!</v>
      </c>
      <c r="U165">
        <f t="shared" si="98"/>
        <v>0</v>
      </c>
      <c r="V165">
        <f t="shared" si="99"/>
        <v>0</v>
      </c>
      <c r="W165">
        <f t="shared" si="100"/>
        <v>0</v>
      </c>
      <c r="X165">
        <f t="shared" si="72"/>
        <v>-1.0893790172175895E-2</v>
      </c>
      <c r="Y165">
        <f t="shared" si="90"/>
        <v>47.441050008873276</v>
      </c>
      <c r="Z165">
        <f t="shared" si="91"/>
        <v>1.0586472250070716E-15</v>
      </c>
      <c r="AA165">
        <f t="shared" si="73"/>
        <v>87.340100442375913</v>
      </c>
      <c r="AB165">
        <f t="shared" si="92"/>
        <v>13.499999999999968</v>
      </c>
      <c r="AC165">
        <f t="shared" si="93"/>
        <v>1.6894288888888651E-4</v>
      </c>
    </row>
    <row r="166" spans="1:29" x14ac:dyDescent="0.2">
      <c r="A166" s="11">
        <f t="shared" si="76"/>
        <v>13.499999999999968</v>
      </c>
      <c r="B166" t="e">
        <f t="shared" si="77"/>
        <v>#NUM!</v>
      </c>
      <c r="C166" t="e">
        <f t="shared" si="78"/>
        <v>#NUM!</v>
      </c>
      <c r="D166" t="e">
        <f t="shared" si="79"/>
        <v>#NUM!</v>
      </c>
      <c r="E166">
        <f t="shared" si="80"/>
        <v>3.7148658700887163</v>
      </c>
      <c r="F166">
        <f t="shared" si="81"/>
        <v>-3.7148658700887163</v>
      </c>
      <c r="G166">
        <f t="shared" si="82"/>
        <v>4.5512621809319574E-16</v>
      </c>
      <c r="H166">
        <f t="shared" si="83"/>
        <v>1.1706968128257578</v>
      </c>
      <c r="I166" t="e">
        <f t="shared" si="74"/>
        <v>#NUM!</v>
      </c>
      <c r="J166" t="e">
        <f t="shared" si="94"/>
        <v>#NUM!</v>
      </c>
      <c r="K166" t="e">
        <f t="shared" si="95"/>
        <v>#NUM!</v>
      </c>
      <c r="L166" t="e">
        <f t="shared" si="96"/>
        <v>#NUM!</v>
      </c>
      <c r="M166">
        <f t="shared" si="84"/>
        <v>47.441050008873276</v>
      </c>
      <c r="N166">
        <f t="shared" si="85"/>
        <v>1.0586472250070716E-15</v>
      </c>
      <c r="O166">
        <f t="shared" si="75"/>
        <v>1.0586472250070716E-15</v>
      </c>
      <c r="P166">
        <f t="shared" si="86"/>
        <v>87.340100442375913</v>
      </c>
      <c r="Q166">
        <f t="shared" si="87"/>
        <v>4.6283386074325536E-15</v>
      </c>
      <c r="R166">
        <f t="shared" si="88"/>
        <v>-37.777777777777686</v>
      </c>
      <c r="S166">
        <f t="shared" si="89"/>
        <v>13.599999999999968</v>
      </c>
      <c r="T166" t="e">
        <f t="shared" si="97"/>
        <v>#NUM!</v>
      </c>
      <c r="U166">
        <f t="shared" si="98"/>
        <v>0</v>
      </c>
      <c r="V166">
        <f t="shared" si="99"/>
        <v>0</v>
      </c>
      <c r="W166">
        <f t="shared" si="100"/>
        <v>0</v>
      </c>
      <c r="X166">
        <f t="shared" si="72"/>
        <v>-1.1504152454131656E-2</v>
      </c>
      <c r="Y166">
        <f t="shared" si="90"/>
        <v>47.441050008873276</v>
      </c>
      <c r="Z166">
        <f t="shared" si="91"/>
        <v>1.0586472250070716E-15</v>
      </c>
      <c r="AA166">
        <f t="shared" si="73"/>
        <v>87.340100442375913</v>
      </c>
      <c r="AB166">
        <f t="shared" si="92"/>
        <v>13.599999999999968</v>
      </c>
      <c r="AC166">
        <f t="shared" si="93"/>
        <v>1.7670937499999754E-4</v>
      </c>
    </row>
    <row r="167" spans="1:29" x14ac:dyDescent="0.2">
      <c r="A167" s="11">
        <f t="shared" si="76"/>
        <v>13.599999999999968</v>
      </c>
      <c r="B167" t="e">
        <f t="shared" si="77"/>
        <v>#NUM!</v>
      </c>
      <c r="C167" t="e">
        <f t="shared" si="78"/>
        <v>#NUM!</v>
      </c>
      <c r="D167" t="e">
        <f t="shared" si="79"/>
        <v>#NUM!</v>
      </c>
      <c r="E167">
        <f t="shared" si="80"/>
        <v>3.7148658700887163</v>
      </c>
      <c r="F167">
        <f t="shared" si="81"/>
        <v>-3.7148658700887163</v>
      </c>
      <c r="G167">
        <f t="shared" si="82"/>
        <v>4.5512621809319574E-16</v>
      </c>
      <c r="H167">
        <f t="shared" si="83"/>
        <v>1.1706968128257578</v>
      </c>
      <c r="I167" t="e">
        <f t="shared" si="74"/>
        <v>#NUM!</v>
      </c>
      <c r="J167" t="e">
        <f t="shared" si="94"/>
        <v>#NUM!</v>
      </c>
      <c r="K167" t="e">
        <f t="shared" si="95"/>
        <v>#NUM!</v>
      </c>
      <c r="L167" t="e">
        <f t="shared" si="96"/>
        <v>#NUM!</v>
      </c>
      <c r="M167">
        <f t="shared" si="84"/>
        <v>47.441050008873276</v>
      </c>
      <c r="N167">
        <f t="shared" si="85"/>
        <v>1.0586472250070716E-15</v>
      </c>
      <c r="O167">
        <f t="shared" si="75"/>
        <v>1.0586472250070716E-15</v>
      </c>
      <c r="P167">
        <f t="shared" si="86"/>
        <v>87.340100442375913</v>
      </c>
      <c r="Q167">
        <f t="shared" si="87"/>
        <v>4.6623705089577924E-15</v>
      </c>
      <c r="R167">
        <f t="shared" si="88"/>
        <v>-38.055555555555465</v>
      </c>
      <c r="S167">
        <f t="shared" si="89"/>
        <v>13.699999999999967</v>
      </c>
      <c r="T167" t="e">
        <f t="shared" si="97"/>
        <v>#NUM!</v>
      </c>
      <c r="U167">
        <f t="shared" si="98"/>
        <v>0</v>
      </c>
      <c r="V167">
        <f t="shared" si="99"/>
        <v>0</v>
      </c>
      <c r="W167">
        <f t="shared" si="100"/>
        <v>0</v>
      </c>
      <c r="X167">
        <f t="shared" si="72"/>
        <v>-1.213561579918304E-2</v>
      </c>
      <c r="Y167">
        <f t="shared" si="90"/>
        <v>47.441050008873276</v>
      </c>
      <c r="Z167">
        <f t="shared" si="91"/>
        <v>1.0586472250070716E-15</v>
      </c>
      <c r="AA167">
        <f t="shared" si="73"/>
        <v>87.340100442375913</v>
      </c>
      <c r="AB167">
        <f t="shared" si="92"/>
        <v>13.699999999999967</v>
      </c>
      <c r="AC167">
        <f t="shared" si="93"/>
        <v>1.8465038888888633E-4</v>
      </c>
    </row>
    <row r="168" spans="1:29" x14ac:dyDescent="0.2">
      <c r="A168" s="11">
        <f t="shared" si="76"/>
        <v>13.699999999999967</v>
      </c>
      <c r="B168" t="e">
        <f t="shared" si="77"/>
        <v>#NUM!</v>
      </c>
      <c r="C168" t="e">
        <f t="shared" si="78"/>
        <v>#NUM!</v>
      </c>
      <c r="D168" t="e">
        <f t="shared" si="79"/>
        <v>#NUM!</v>
      </c>
      <c r="E168">
        <f t="shared" si="80"/>
        <v>3.7148658700887163</v>
      </c>
      <c r="F168">
        <f t="shared" si="81"/>
        <v>-3.7148658700887163</v>
      </c>
      <c r="G168">
        <f t="shared" si="82"/>
        <v>4.5512621809319574E-16</v>
      </c>
      <c r="H168">
        <f t="shared" si="83"/>
        <v>1.1706968128257578</v>
      </c>
      <c r="I168" t="e">
        <f t="shared" si="74"/>
        <v>#NUM!</v>
      </c>
      <c r="J168" t="e">
        <f t="shared" si="94"/>
        <v>#NUM!</v>
      </c>
      <c r="K168" t="e">
        <f t="shared" si="95"/>
        <v>#NUM!</v>
      </c>
      <c r="L168" t="e">
        <f t="shared" si="96"/>
        <v>#NUM!</v>
      </c>
      <c r="M168">
        <f t="shared" si="84"/>
        <v>47.441050008873276</v>
      </c>
      <c r="N168">
        <f t="shared" si="85"/>
        <v>1.0586472250070716E-15</v>
      </c>
      <c r="O168">
        <f t="shared" si="75"/>
        <v>1.0586472250070716E-15</v>
      </c>
      <c r="P168">
        <f t="shared" si="86"/>
        <v>87.340100442375913</v>
      </c>
      <c r="Q168">
        <f t="shared" si="87"/>
        <v>4.6964024104830321E-15</v>
      </c>
      <c r="R168">
        <f t="shared" si="88"/>
        <v>-38.333333333333243</v>
      </c>
      <c r="S168">
        <f t="shared" si="89"/>
        <v>13.799999999999967</v>
      </c>
      <c r="T168" t="e">
        <f t="shared" si="97"/>
        <v>#NUM!</v>
      </c>
      <c r="U168">
        <f t="shared" si="98"/>
        <v>0</v>
      </c>
      <c r="V168">
        <f t="shared" si="99"/>
        <v>0</v>
      </c>
      <c r="W168">
        <f t="shared" si="100"/>
        <v>0</v>
      </c>
      <c r="X168">
        <f t="shared" si="72"/>
        <v>-1.2788504838570561E-2</v>
      </c>
      <c r="Y168">
        <f t="shared" si="90"/>
        <v>47.441050008873276</v>
      </c>
      <c r="Z168">
        <f t="shared" si="91"/>
        <v>1.0586472250070716E-15</v>
      </c>
      <c r="AA168">
        <f t="shared" si="73"/>
        <v>87.340100442375913</v>
      </c>
      <c r="AB168">
        <f t="shared" si="92"/>
        <v>13.799999999999967</v>
      </c>
      <c r="AC168">
        <f t="shared" si="93"/>
        <v>1.9276593055555307E-4</v>
      </c>
    </row>
    <row r="169" spans="1:29" x14ac:dyDescent="0.2">
      <c r="A169" s="11">
        <f t="shared" si="76"/>
        <v>13.799999999999967</v>
      </c>
      <c r="B169" t="e">
        <f t="shared" si="77"/>
        <v>#NUM!</v>
      </c>
      <c r="C169" t="e">
        <f t="shared" si="78"/>
        <v>#NUM!</v>
      </c>
      <c r="D169" t="e">
        <f t="shared" si="79"/>
        <v>#NUM!</v>
      </c>
      <c r="E169">
        <f t="shared" si="80"/>
        <v>3.7148658700887163</v>
      </c>
      <c r="F169">
        <f t="shared" si="81"/>
        <v>-3.7148658700887163</v>
      </c>
      <c r="G169">
        <f t="shared" si="82"/>
        <v>4.5512621809319574E-16</v>
      </c>
      <c r="H169">
        <f t="shared" si="83"/>
        <v>1.1706968128257578</v>
      </c>
      <c r="I169" t="e">
        <f t="shared" si="74"/>
        <v>#NUM!</v>
      </c>
      <c r="J169" t="e">
        <f t="shared" si="94"/>
        <v>#NUM!</v>
      </c>
      <c r="K169" t="e">
        <f t="shared" si="95"/>
        <v>#NUM!</v>
      </c>
      <c r="L169" t="e">
        <f t="shared" si="96"/>
        <v>#NUM!</v>
      </c>
      <c r="M169">
        <f t="shared" si="84"/>
        <v>47.441050008873276</v>
      </c>
      <c r="N169">
        <f t="shared" si="85"/>
        <v>1.0586472250070716E-15</v>
      </c>
      <c r="O169">
        <f t="shared" si="75"/>
        <v>1.0586472250070716E-15</v>
      </c>
      <c r="P169">
        <f t="shared" si="86"/>
        <v>87.340100442375913</v>
      </c>
      <c r="Q169">
        <f t="shared" si="87"/>
        <v>4.7304343120082709E-15</v>
      </c>
      <c r="R169">
        <f t="shared" si="88"/>
        <v>-38.611111111111015</v>
      </c>
      <c r="S169">
        <f t="shared" si="89"/>
        <v>13.899999999999967</v>
      </c>
      <c r="T169" t="e">
        <f t="shared" si="97"/>
        <v>#NUM!</v>
      </c>
      <c r="U169">
        <f t="shared" si="98"/>
        <v>0</v>
      </c>
      <c r="V169">
        <f t="shared" si="99"/>
        <v>0</v>
      </c>
      <c r="W169">
        <f t="shared" si="100"/>
        <v>0</v>
      </c>
      <c r="X169">
        <f t="shared" si="72"/>
        <v>-1.3463144203534694E-2</v>
      </c>
      <c r="Y169">
        <f t="shared" si="90"/>
        <v>47.441050008873276</v>
      </c>
      <c r="Z169">
        <f t="shared" si="91"/>
        <v>1.0586472250070716E-15</v>
      </c>
      <c r="AA169">
        <f t="shared" si="73"/>
        <v>87.340100442375913</v>
      </c>
      <c r="AB169">
        <f t="shared" si="92"/>
        <v>13.899999999999967</v>
      </c>
      <c r="AC169">
        <f t="shared" si="93"/>
        <v>2.0105599999999739E-4</v>
      </c>
    </row>
    <row r="170" spans="1:29" x14ac:dyDescent="0.2">
      <c r="A170" s="11">
        <f t="shared" si="76"/>
        <v>13.899999999999967</v>
      </c>
      <c r="B170" t="e">
        <f t="shared" si="77"/>
        <v>#NUM!</v>
      </c>
      <c r="C170" t="e">
        <f t="shared" si="78"/>
        <v>#NUM!</v>
      </c>
      <c r="D170" t="e">
        <f t="shared" si="79"/>
        <v>#NUM!</v>
      </c>
      <c r="E170">
        <f t="shared" si="80"/>
        <v>3.7148658700887163</v>
      </c>
      <c r="F170">
        <f t="shared" si="81"/>
        <v>-3.7148658700887163</v>
      </c>
      <c r="G170">
        <f t="shared" si="82"/>
        <v>4.5512621809319574E-16</v>
      </c>
      <c r="H170">
        <f t="shared" si="83"/>
        <v>1.1706968128257578</v>
      </c>
      <c r="I170" t="e">
        <f t="shared" si="74"/>
        <v>#NUM!</v>
      </c>
      <c r="J170" t="e">
        <f t="shared" si="94"/>
        <v>#NUM!</v>
      </c>
      <c r="K170" t="e">
        <f t="shared" si="95"/>
        <v>#NUM!</v>
      </c>
      <c r="L170" t="e">
        <f t="shared" si="96"/>
        <v>#NUM!</v>
      </c>
      <c r="M170">
        <f t="shared" si="84"/>
        <v>47.441050008873276</v>
      </c>
      <c r="N170">
        <f t="shared" si="85"/>
        <v>1.0586472250070716E-15</v>
      </c>
      <c r="O170">
        <f t="shared" si="75"/>
        <v>1.0586472250070716E-15</v>
      </c>
      <c r="P170">
        <f t="shared" si="86"/>
        <v>87.340100442375913</v>
      </c>
      <c r="Q170">
        <f t="shared" si="87"/>
        <v>4.7644662135335105E-15</v>
      </c>
      <c r="R170">
        <f t="shared" si="88"/>
        <v>-38.888888888888793</v>
      </c>
      <c r="S170">
        <f t="shared" si="89"/>
        <v>13.999999999999966</v>
      </c>
      <c r="T170" t="e">
        <f t="shared" si="97"/>
        <v>#NUM!</v>
      </c>
      <c r="U170">
        <f t="shared" si="98"/>
        <v>0</v>
      </c>
      <c r="V170">
        <f t="shared" si="99"/>
        <v>0</v>
      </c>
      <c r="W170">
        <f t="shared" si="100"/>
        <v>0</v>
      </c>
      <c r="X170">
        <f t="shared" si="72"/>
        <v>-1.415985852531595E-2</v>
      </c>
      <c r="Y170">
        <f t="shared" si="90"/>
        <v>47.441050008873276</v>
      </c>
      <c r="Z170">
        <f t="shared" si="91"/>
        <v>1.0586472250070716E-15</v>
      </c>
      <c r="AA170">
        <f t="shared" si="73"/>
        <v>87.340100442375913</v>
      </c>
      <c r="AB170">
        <f t="shared" si="92"/>
        <v>13.999999999999966</v>
      </c>
      <c r="AC170">
        <f t="shared" si="93"/>
        <v>2.095205972222195E-4</v>
      </c>
    </row>
    <row r="171" spans="1:29" x14ac:dyDescent="0.2">
      <c r="A171" s="11">
        <f t="shared" si="76"/>
        <v>13.999999999999966</v>
      </c>
      <c r="B171" t="e">
        <f t="shared" si="77"/>
        <v>#NUM!</v>
      </c>
      <c r="C171" t="e">
        <f t="shared" si="78"/>
        <v>#NUM!</v>
      </c>
      <c r="D171" t="e">
        <f t="shared" si="79"/>
        <v>#NUM!</v>
      </c>
      <c r="E171">
        <f t="shared" si="80"/>
        <v>3.7148658700887163</v>
      </c>
      <c r="F171">
        <f t="shared" si="81"/>
        <v>-3.7148658700887163</v>
      </c>
      <c r="G171">
        <f t="shared" si="82"/>
        <v>4.5512621809319574E-16</v>
      </c>
      <c r="H171">
        <f t="shared" si="83"/>
        <v>1.1706968128257578</v>
      </c>
      <c r="I171" t="e">
        <f t="shared" si="74"/>
        <v>#NUM!</v>
      </c>
      <c r="J171" t="e">
        <f t="shared" si="94"/>
        <v>#NUM!</v>
      </c>
      <c r="K171" t="e">
        <f t="shared" si="95"/>
        <v>#NUM!</v>
      </c>
      <c r="L171" t="e">
        <f t="shared" si="96"/>
        <v>#NUM!</v>
      </c>
      <c r="M171">
        <f t="shared" si="84"/>
        <v>47.441050008873276</v>
      </c>
      <c r="N171">
        <f t="shared" si="85"/>
        <v>1.0586472250070716E-15</v>
      </c>
      <c r="O171">
        <f t="shared" si="75"/>
        <v>1.0586472250070716E-15</v>
      </c>
      <c r="P171">
        <f t="shared" si="86"/>
        <v>87.340100442375913</v>
      </c>
      <c r="Q171">
        <f t="shared" si="87"/>
        <v>4.7984981150587501E-15</v>
      </c>
      <c r="R171">
        <f t="shared" si="88"/>
        <v>-39.166666666666572</v>
      </c>
      <c r="S171">
        <f t="shared" si="89"/>
        <v>14.099999999999966</v>
      </c>
      <c r="T171" t="e">
        <f t="shared" si="97"/>
        <v>#NUM!</v>
      </c>
      <c r="U171">
        <f t="shared" si="98"/>
        <v>0</v>
      </c>
      <c r="V171">
        <f t="shared" si="99"/>
        <v>0</v>
      </c>
      <c r="W171">
        <f t="shared" si="100"/>
        <v>0</v>
      </c>
      <c r="X171">
        <f t="shared" si="72"/>
        <v>-1.4878972435154828E-2</v>
      </c>
      <c r="Y171">
        <f t="shared" si="90"/>
        <v>47.441050008873276</v>
      </c>
      <c r="Z171">
        <f t="shared" si="91"/>
        <v>1.0586472250070716E-15</v>
      </c>
      <c r="AA171">
        <f t="shared" si="73"/>
        <v>87.340100442375913</v>
      </c>
      <c r="AB171">
        <f t="shared" si="92"/>
        <v>14.099999999999966</v>
      </c>
      <c r="AC171">
        <f t="shared" si="93"/>
        <v>2.1815972222221942E-4</v>
      </c>
    </row>
    <row r="172" spans="1:29" x14ac:dyDescent="0.2">
      <c r="A172" s="11">
        <f t="shared" si="76"/>
        <v>14.099999999999966</v>
      </c>
      <c r="B172" t="e">
        <f t="shared" si="77"/>
        <v>#NUM!</v>
      </c>
      <c r="C172" t="e">
        <f t="shared" si="78"/>
        <v>#NUM!</v>
      </c>
      <c r="D172" t="e">
        <f t="shared" si="79"/>
        <v>#NUM!</v>
      </c>
      <c r="E172">
        <f t="shared" si="80"/>
        <v>3.7148658700887163</v>
      </c>
      <c r="F172">
        <f t="shared" si="81"/>
        <v>-3.7148658700887163</v>
      </c>
      <c r="G172">
        <f t="shared" si="82"/>
        <v>4.5512621809319574E-16</v>
      </c>
      <c r="H172">
        <f t="shared" si="83"/>
        <v>1.1706968128257578</v>
      </c>
      <c r="I172" t="e">
        <f t="shared" si="74"/>
        <v>#NUM!</v>
      </c>
      <c r="J172" t="e">
        <f t="shared" si="94"/>
        <v>#NUM!</v>
      </c>
      <c r="K172" t="e">
        <f t="shared" si="95"/>
        <v>#NUM!</v>
      </c>
      <c r="L172" t="e">
        <f t="shared" si="96"/>
        <v>#NUM!</v>
      </c>
      <c r="M172">
        <f t="shared" si="84"/>
        <v>47.441050008873276</v>
      </c>
      <c r="N172">
        <f t="shared" si="85"/>
        <v>1.0586472250070716E-15</v>
      </c>
      <c r="O172">
        <f t="shared" si="75"/>
        <v>1.0586472250070716E-15</v>
      </c>
      <c r="P172">
        <f t="shared" si="86"/>
        <v>87.340100442375913</v>
      </c>
      <c r="Q172">
        <f t="shared" si="87"/>
        <v>4.8325300165839898E-15</v>
      </c>
      <c r="R172">
        <f t="shared" si="88"/>
        <v>-39.44444444444435</v>
      </c>
      <c r="S172">
        <f t="shared" si="89"/>
        <v>14.199999999999966</v>
      </c>
      <c r="T172" t="e">
        <f t="shared" si="97"/>
        <v>#NUM!</v>
      </c>
      <c r="U172">
        <f t="shared" si="98"/>
        <v>0</v>
      </c>
      <c r="V172">
        <f t="shared" si="99"/>
        <v>0</v>
      </c>
      <c r="W172">
        <f t="shared" si="100"/>
        <v>0</v>
      </c>
      <c r="X172">
        <f t="shared" si="72"/>
        <v>-1.5620810564291831E-2</v>
      </c>
      <c r="Y172">
        <f t="shared" si="90"/>
        <v>47.441050008873276</v>
      </c>
      <c r="Z172">
        <f t="shared" si="91"/>
        <v>1.0586472250070716E-15</v>
      </c>
      <c r="AA172">
        <f t="shared" si="73"/>
        <v>87.340100442375913</v>
      </c>
      <c r="AB172">
        <f t="shared" si="92"/>
        <v>14.199999999999966</v>
      </c>
      <c r="AC172">
        <f t="shared" si="93"/>
        <v>2.2697337499999709E-4</v>
      </c>
    </row>
    <row r="173" spans="1:29" x14ac:dyDescent="0.2">
      <c r="A173" s="11">
        <f t="shared" si="76"/>
        <v>14.199999999999966</v>
      </c>
      <c r="B173" t="e">
        <f t="shared" si="77"/>
        <v>#NUM!</v>
      </c>
      <c r="C173" t="e">
        <f t="shared" si="78"/>
        <v>#NUM!</v>
      </c>
      <c r="D173" t="e">
        <f t="shared" si="79"/>
        <v>#NUM!</v>
      </c>
      <c r="E173">
        <f t="shared" si="80"/>
        <v>3.7148658700887163</v>
      </c>
      <c r="F173">
        <f t="shared" si="81"/>
        <v>-3.7148658700887163</v>
      </c>
      <c r="G173">
        <f t="shared" si="82"/>
        <v>4.5512621809319574E-16</v>
      </c>
      <c r="H173">
        <f t="shared" si="83"/>
        <v>1.1706968128257578</v>
      </c>
      <c r="I173" t="e">
        <f t="shared" si="74"/>
        <v>#NUM!</v>
      </c>
      <c r="J173" t="e">
        <f t="shared" si="94"/>
        <v>#NUM!</v>
      </c>
      <c r="K173" t="e">
        <f t="shared" si="95"/>
        <v>#NUM!</v>
      </c>
      <c r="L173" t="e">
        <f t="shared" si="96"/>
        <v>#NUM!</v>
      </c>
      <c r="M173">
        <f t="shared" si="84"/>
        <v>47.441050008873276</v>
      </c>
      <c r="N173">
        <f t="shared" si="85"/>
        <v>1.0586472250070716E-15</v>
      </c>
      <c r="O173">
        <f t="shared" si="75"/>
        <v>1.0586472250070716E-15</v>
      </c>
      <c r="P173">
        <f t="shared" si="86"/>
        <v>87.340100442375913</v>
      </c>
      <c r="Q173">
        <f t="shared" si="87"/>
        <v>4.8665619181092286E-15</v>
      </c>
      <c r="R173">
        <f t="shared" si="88"/>
        <v>-39.722222222222122</v>
      </c>
      <c r="S173">
        <f t="shared" si="89"/>
        <v>14.299999999999965</v>
      </c>
      <c r="T173" t="e">
        <f t="shared" si="97"/>
        <v>#NUM!</v>
      </c>
      <c r="U173">
        <f t="shared" si="98"/>
        <v>0</v>
      </c>
      <c r="V173">
        <f t="shared" si="99"/>
        <v>0</v>
      </c>
      <c r="W173">
        <f t="shared" si="100"/>
        <v>0</v>
      </c>
      <c r="X173">
        <f t="shared" si="72"/>
        <v>-1.6385697543967456E-2</v>
      </c>
      <c r="Y173">
        <f t="shared" si="90"/>
        <v>47.441050008873276</v>
      </c>
      <c r="Z173">
        <f t="shared" si="91"/>
        <v>1.0586472250070716E-15</v>
      </c>
      <c r="AA173">
        <f t="shared" si="73"/>
        <v>87.340100442375913</v>
      </c>
      <c r="AB173">
        <f t="shared" si="92"/>
        <v>14.299999999999965</v>
      </c>
      <c r="AC173">
        <f t="shared" si="93"/>
        <v>2.3596155555555254E-4</v>
      </c>
    </row>
    <row r="174" spans="1:29" x14ac:dyDescent="0.2">
      <c r="A174" s="11">
        <f t="shared" si="76"/>
        <v>14.299999999999965</v>
      </c>
      <c r="B174" t="e">
        <f t="shared" si="77"/>
        <v>#NUM!</v>
      </c>
      <c r="C174" t="e">
        <f t="shared" si="78"/>
        <v>#NUM!</v>
      </c>
      <c r="D174" t="e">
        <f t="shared" si="79"/>
        <v>#NUM!</v>
      </c>
      <c r="E174">
        <f t="shared" si="80"/>
        <v>3.7148658700887163</v>
      </c>
      <c r="F174">
        <f t="shared" si="81"/>
        <v>-3.7148658700887163</v>
      </c>
      <c r="G174">
        <f t="shared" si="82"/>
        <v>4.5512621809319574E-16</v>
      </c>
      <c r="H174">
        <f t="shared" si="83"/>
        <v>1.1706968128257578</v>
      </c>
      <c r="I174" t="e">
        <f t="shared" si="74"/>
        <v>#NUM!</v>
      </c>
      <c r="J174" t="e">
        <f t="shared" si="94"/>
        <v>#NUM!</v>
      </c>
      <c r="K174" t="e">
        <f t="shared" si="95"/>
        <v>#NUM!</v>
      </c>
      <c r="L174" t="e">
        <f t="shared" si="96"/>
        <v>#NUM!</v>
      </c>
      <c r="M174">
        <f t="shared" si="84"/>
        <v>47.441050008873276</v>
      </c>
      <c r="N174">
        <f t="shared" si="85"/>
        <v>1.0586472250070716E-15</v>
      </c>
      <c r="O174">
        <f t="shared" si="75"/>
        <v>1.0586472250070716E-15</v>
      </c>
      <c r="P174">
        <f t="shared" si="86"/>
        <v>87.340100442375913</v>
      </c>
      <c r="Q174">
        <f t="shared" si="87"/>
        <v>4.9005938196344682E-15</v>
      </c>
      <c r="R174">
        <f t="shared" si="88"/>
        <v>-39.999999999999901</v>
      </c>
      <c r="S174">
        <f t="shared" si="89"/>
        <v>14.399999999999965</v>
      </c>
      <c r="T174" t="e">
        <f t="shared" si="97"/>
        <v>#NUM!</v>
      </c>
      <c r="U174">
        <f t="shared" si="98"/>
        <v>0</v>
      </c>
      <c r="V174">
        <f t="shared" si="99"/>
        <v>0</v>
      </c>
      <c r="W174">
        <f t="shared" si="100"/>
        <v>0</v>
      </c>
      <c r="X174">
        <f t="shared" si="72"/>
        <v>-1.7173958005422204E-2</v>
      </c>
      <c r="Y174">
        <f t="shared" si="90"/>
        <v>47.441050008873276</v>
      </c>
      <c r="Z174">
        <f t="shared" si="91"/>
        <v>1.0586472250070716E-15</v>
      </c>
      <c r="AA174">
        <f t="shared" si="73"/>
        <v>87.340100442375913</v>
      </c>
      <c r="AB174">
        <f t="shared" si="92"/>
        <v>14.399999999999965</v>
      </c>
      <c r="AC174">
        <f t="shared" si="93"/>
        <v>2.4512426388888573E-4</v>
      </c>
    </row>
    <row r="175" spans="1:29" x14ac:dyDescent="0.2">
      <c r="A175" s="11">
        <f t="shared" si="76"/>
        <v>14.399999999999965</v>
      </c>
      <c r="B175" t="e">
        <f t="shared" si="77"/>
        <v>#NUM!</v>
      </c>
      <c r="C175" t="e">
        <f t="shared" si="78"/>
        <v>#NUM!</v>
      </c>
      <c r="D175" t="e">
        <f t="shared" si="79"/>
        <v>#NUM!</v>
      </c>
      <c r="E175">
        <f t="shared" si="80"/>
        <v>3.7148658700887163</v>
      </c>
      <c r="F175">
        <f t="shared" si="81"/>
        <v>-3.7148658700887163</v>
      </c>
      <c r="G175">
        <f t="shared" si="82"/>
        <v>4.5512621809319574E-16</v>
      </c>
      <c r="H175">
        <f t="shared" si="83"/>
        <v>1.1706968128257578</v>
      </c>
      <c r="I175" t="e">
        <f t="shared" si="74"/>
        <v>#NUM!</v>
      </c>
      <c r="J175" t="e">
        <f t="shared" si="94"/>
        <v>#NUM!</v>
      </c>
      <c r="K175" t="e">
        <f t="shared" si="95"/>
        <v>#NUM!</v>
      </c>
      <c r="L175" t="e">
        <f t="shared" si="96"/>
        <v>#NUM!</v>
      </c>
      <c r="M175">
        <f t="shared" si="84"/>
        <v>47.441050008873276</v>
      </c>
      <c r="N175">
        <f t="shared" si="85"/>
        <v>1.0586472250070716E-15</v>
      </c>
      <c r="O175">
        <f t="shared" si="75"/>
        <v>1.0586472250070716E-15</v>
      </c>
      <c r="P175">
        <f t="shared" si="86"/>
        <v>87.340100442375913</v>
      </c>
      <c r="Q175">
        <f t="shared" si="87"/>
        <v>4.934625721159707E-15</v>
      </c>
      <c r="R175">
        <f t="shared" si="88"/>
        <v>-40.277777777777679</v>
      </c>
      <c r="S175">
        <f t="shared" si="89"/>
        <v>14.499999999999964</v>
      </c>
      <c r="T175" t="e">
        <f t="shared" si="97"/>
        <v>#NUM!</v>
      </c>
      <c r="U175">
        <f t="shared" si="98"/>
        <v>0</v>
      </c>
      <c r="V175">
        <f t="shared" si="99"/>
        <v>0</v>
      </c>
      <c r="W175">
        <f t="shared" si="100"/>
        <v>0</v>
      </c>
      <c r="X175">
        <f t="shared" si="72"/>
        <v>-1.798591657989658E-2</v>
      </c>
      <c r="Y175">
        <f t="shared" si="90"/>
        <v>47.441050008873276</v>
      </c>
      <c r="Z175">
        <f t="shared" si="91"/>
        <v>1.0586472250070716E-15</v>
      </c>
      <c r="AA175">
        <f t="shared" si="73"/>
        <v>87.340100442375913</v>
      </c>
      <c r="AB175">
        <f t="shared" si="92"/>
        <v>14.499999999999964</v>
      </c>
      <c r="AC175">
        <f t="shared" si="93"/>
        <v>2.5446149999999674E-4</v>
      </c>
    </row>
    <row r="176" spans="1:29" x14ac:dyDescent="0.2">
      <c r="A176" s="11">
        <f t="shared" si="76"/>
        <v>14.499999999999964</v>
      </c>
      <c r="B176" t="e">
        <f t="shared" si="77"/>
        <v>#NUM!</v>
      </c>
      <c r="C176" t="e">
        <f t="shared" si="78"/>
        <v>#NUM!</v>
      </c>
      <c r="D176" t="e">
        <f t="shared" si="79"/>
        <v>#NUM!</v>
      </c>
      <c r="E176">
        <f t="shared" si="80"/>
        <v>3.7148658700887163</v>
      </c>
      <c r="F176">
        <f t="shared" si="81"/>
        <v>-3.7148658700887163</v>
      </c>
      <c r="G176">
        <f t="shared" si="82"/>
        <v>4.5512621809319574E-16</v>
      </c>
      <c r="H176">
        <f t="shared" si="83"/>
        <v>1.1706968128257578</v>
      </c>
      <c r="I176" t="e">
        <f t="shared" si="74"/>
        <v>#NUM!</v>
      </c>
      <c r="J176" t="e">
        <f t="shared" si="94"/>
        <v>#NUM!</v>
      </c>
      <c r="K176" t="e">
        <f t="shared" si="95"/>
        <v>#NUM!</v>
      </c>
      <c r="L176" t="e">
        <f t="shared" si="96"/>
        <v>#NUM!</v>
      </c>
      <c r="M176">
        <f t="shared" si="84"/>
        <v>47.441050008873276</v>
      </c>
      <c r="N176">
        <f t="shared" si="85"/>
        <v>1.0586472250070716E-15</v>
      </c>
      <c r="O176">
        <f t="shared" si="75"/>
        <v>1.0586472250070716E-15</v>
      </c>
      <c r="P176">
        <f t="shared" si="86"/>
        <v>87.340100442375913</v>
      </c>
      <c r="Q176">
        <f t="shared" si="87"/>
        <v>4.9686576226849467E-15</v>
      </c>
      <c r="R176">
        <f t="shared" si="88"/>
        <v>-40.555555555555458</v>
      </c>
      <c r="S176">
        <f t="shared" si="89"/>
        <v>14.599999999999964</v>
      </c>
      <c r="T176" t="e">
        <f t="shared" si="97"/>
        <v>#NUM!</v>
      </c>
      <c r="U176">
        <f t="shared" si="98"/>
        <v>0</v>
      </c>
      <c r="V176">
        <f t="shared" si="99"/>
        <v>0</v>
      </c>
      <c r="W176">
        <f t="shared" si="100"/>
        <v>0</v>
      </c>
      <c r="X176">
        <f t="shared" si="72"/>
        <v>-1.8821897898631094E-2</v>
      </c>
      <c r="Y176">
        <f t="shared" si="90"/>
        <v>47.441050008873276</v>
      </c>
      <c r="Z176">
        <f t="shared" si="91"/>
        <v>1.0586472250070716E-15</v>
      </c>
      <c r="AA176">
        <f t="shared" si="73"/>
        <v>87.340100442375913</v>
      </c>
      <c r="AB176">
        <f t="shared" si="92"/>
        <v>14.599999999999964</v>
      </c>
      <c r="AC176">
        <f t="shared" si="93"/>
        <v>2.6397326388888571E-4</v>
      </c>
    </row>
    <row r="177" spans="1:29" x14ac:dyDescent="0.2">
      <c r="A177" s="11">
        <f t="shared" si="76"/>
        <v>14.599999999999964</v>
      </c>
      <c r="B177" t="e">
        <f t="shared" si="77"/>
        <v>#NUM!</v>
      </c>
      <c r="C177" t="e">
        <f t="shared" si="78"/>
        <v>#NUM!</v>
      </c>
      <c r="D177" t="e">
        <f t="shared" si="79"/>
        <v>#NUM!</v>
      </c>
      <c r="E177">
        <f t="shared" si="80"/>
        <v>3.7148658700887163</v>
      </c>
      <c r="F177">
        <f t="shared" si="81"/>
        <v>-3.7148658700887163</v>
      </c>
      <c r="G177">
        <f t="shared" si="82"/>
        <v>4.5512621809319574E-16</v>
      </c>
      <c r="H177">
        <f t="shared" si="83"/>
        <v>1.1706968128257578</v>
      </c>
      <c r="I177" t="e">
        <f t="shared" si="74"/>
        <v>#NUM!</v>
      </c>
      <c r="J177" t="e">
        <f t="shared" si="94"/>
        <v>#NUM!</v>
      </c>
      <c r="K177" t="e">
        <f t="shared" si="95"/>
        <v>#NUM!</v>
      </c>
      <c r="L177" t="e">
        <f t="shared" si="96"/>
        <v>#NUM!</v>
      </c>
      <c r="M177">
        <f t="shared" si="84"/>
        <v>47.441050008873276</v>
      </c>
      <c r="N177">
        <f t="shared" si="85"/>
        <v>1.0586472250070716E-15</v>
      </c>
      <c r="O177">
        <f t="shared" si="75"/>
        <v>1.0586472250070716E-15</v>
      </c>
      <c r="P177">
        <f t="shared" si="86"/>
        <v>87.340100442375913</v>
      </c>
      <c r="Q177">
        <f t="shared" si="87"/>
        <v>5.0026895242101855E-15</v>
      </c>
      <c r="R177">
        <f t="shared" si="88"/>
        <v>-40.833333333333229</v>
      </c>
      <c r="S177">
        <f t="shared" si="89"/>
        <v>14.699999999999964</v>
      </c>
      <c r="T177" t="e">
        <f t="shared" si="97"/>
        <v>#NUM!</v>
      </c>
      <c r="U177">
        <f t="shared" si="98"/>
        <v>0</v>
      </c>
      <c r="V177">
        <f t="shared" si="99"/>
        <v>0</v>
      </c>
      <c r="W177">
        <f t="shared" si="100"/>
        <v>0</v>
      </c>
      <c r="X177">
        <f t="shared" si="72"/>
        <v>-1.9682226592866215E-2</v>
      </c>
      <c r="Y177">
        <f t="shared" si="90"/>
        <v>47.441050008873276</v>
      </c>
      <c r="Z177">
        <f t="shared" si="91"/>
        <v>1.0586472250070716E-15</v>
      </c>
      <c r="AA177">
        <f t="shared" si="73"/>
        <v>87.340100442375913</v>
      </c>
      <c r="AB177">
        <f t="shared" si="92"/>
        <v>14.699999999999964</v>
      </c>
      <c r="AC177">
        <f t="shared" si="93"/>
        <v>2.7365955555555229E-4</v>
      </c>
    </row>
    <row r="178" spans="1:29" x14ac:dyDescent="0.2">
      <c r="A178" s="11">
        <f t="shared" si="76"/>
        <v>14.699999999999964</v>
      </c>
      <c r="B178" t="e">
        <f t="shared" si="77"/>
        <v>#NUM!</v>
      </c>
      <c r="C178" t="e">
        <f t="shared" si="78"/>
        <v>#NUM!</v>
      </c>
      <c r="D178" t="e">
        <f t="shared" si="79"/>
        <v>#NUM!</v>
      </c>
      <c r="E178">
        <f t="shared" si="80"/>
        <v>3.7148658700887163</v>
      </c>
      <c r="F178">
        <f t="shared" si="81"/>
        <v>-3.7148658700887163</v>
      </c>
      <c r="G178">
        <f t="shared" si="82"/>
        <v>4.5512621809319574E-16</v>
      </c>
      <c r="H178">
        <f t="shared" si="83"/>
        <v>1.1706968128257578</v>
      </c>
      <c r="I178" t="e">
        <f t="shared" si="74"/>
        <v>#NUM!</v>
      </c>
      <c r="J178" t="e">
        <f t="shared" si="94"/>
        <v>#NUM!</v>
      </c>
      <c r="K178" t="e">
        <f t="shared" si="95"/>
        <v>#NUM!</v>
      </c>
      <c r="L178" t="e">
        <f t="shared" si="96"/>
        <v>#NUM!</v>
      </c>
      <c r="M178">
        <f t="shared" si="84"/>
        <v>47.441050008873276</v>
      </c>
      <c r="N178">
        <f t="shared" si="85"/>
        <v>1.0586472250070716E-15</v>
      </c>
      <c r="O178">
        <f t="shared" si="75"/>
        <v>1.0586472250070716E-15</v>
      </c>
      <c r="P178">
        <f t="shared" si="86"/>
        <v>87.340100442375913</v>
      </c>
      <c r="Q178">
        <f t="shared" si="87"/>
        <v>5.0367214257354251E-15</v>
      </c>
      <c r="R178">
        <f t="shared" si="88"/>
        <v>-41.111111111111008</v>
      </c>
      <c r="S178">
        <f t="shared" si="89"/>
        <v>14.799999999999963</v>
      </c>
      <c r="T178" t="e">
        <f t="shared" si="97"/>
        <v>#NUM!</v>
      </c>
      <c r="U178">
        <f t="shared" si="98"/>
        <v>0</v>
      </c>
      <c r="V178">
        <f t="shared" si="99"/>
        <v>0</v>
      </c>
      <c r="W178">
        <f t="shared" si="100"/>
        <v>0</v>
      </c>
      <c r="X178">
        <f t="shared" si="72"/>
        <v>-2.0567227293842465E-2</v>
      </c>
      <c r="Y178">
        <f t="shared" si="90"/>
        <v>47.441050008873276</v>
      </c>
      <c r="Z178">
        <f t="shared" si="91"/>
        <v>1.0586472250070716E-15</v>
      </c>
      <c r="AA178">
        <f t="shared" si="73"/>
        <v>87.340100442375913</v>
      </c>
      <c r="AB178">
        <f t="shared" si="92"/>
        <v>14.799999999999963</v>
      </c>
      <c r="AC178">
        <f t="shared" si="93"/>
        <v>2.835203749999966E-4</v>
      </c>
    </row>
    <row r="179" spans="1:29" x14ac:dyDescent="0.2">
      <c r="A179" s="11">
        <f t="shared" si="76"/>
        <v>14.799999999999963</v>
      </c>
      <c r="B179" t="e">
        <f t="shared" si="77"/>
        <v>#NUM!</v>
      </c>
      <c r="C179" t="e">
        <f t="shared" si="78"/>
        <v>#NUM!</v>
      </c>
      <c r="D179" t="e">
        <f t="shared" si="79"/>
        <v>#NUM!</v>
      </c>
      <c r="E179">
        <f t="shared" si="80"/>
        <v>3.7148658700887163</v>
      </c>
      <c r="F179">
        <f t="shared" si="81"/>
        <v>-3.7148658700887163</v>
      </c>
      <c r="G179">
        <f t="shared" si="82"/>
        <v>4.5512621809319574E-16</v>
      </c>
      <c r="H179">
        <f t="shared" si="83"/>
        <v>1.1706968128257578</v>
      </c>
      <c r="I179" t="e">
        <f t="shared" si="74"/>
        <v>#NUM!</v>
      </c>
      <c r="J179" t="e">
        <f t="shared" si="94"/>
        <v>#NUM!</v>
      </c>
      <c r="K179" t="e">
        <f t="shared" si="95"/>
        <v>#NUM!</v>
      </c>
      <c r="L179" t="e">
        <f t="shared" si="96"/>
        <v>#NUM!</v>
      </c>
      <c r="M179">
        <f t="shared" si="84"/>
        <v>47.441050008873276</v>
      </c>
      <c r="N179">
        <f t="shared" si="85"/>
        <v>1.0586472250070716E-15</v>
      </c>
      <c r="O179">
        <f t="shared" si="75"/>
        <v>1.0586472250070716E-15</v>
      </c>
      <c r="P179">
        <f t="shared" si="86"/>
        <v>87.340100442375913</v>
      </c>
      <c r="Q179">
        <f t="shared" si="87"/>
        <v>5.0707533272606647E-15</v>
      </c>
      <c r="R179">
        <f t="shared" si="88"/>
        <v>-41.388888888888786</v>
      </c>
      <c r="S179">
        <f t="shared" si="89"/>
        <v>14.899999999999963</v>
      </c>
      <c r="T179" t="e">
        <f t="shared" si="97"/>
        <v>#NUM!</v>
      </c>
      <c r="U179">
        <f t="shared" si="98"/>
        <v>0</v>
      </c>
      <c r="V179">
        <f t="shared" si="99"/>
        <v>0</v>
      </c>
      <c r="W179">
        <f t="shared" si="100"/>
        <v>0</v>
      </c>
      <c r="X179">
        <f t="shared" si="72"/>
        <v>-2.1477224632800329E-2</v>
      </c>
      <c r="Y179">
        <f t="shared" si="90"/>
        <v>47.441050008873276</v>
      </c>
      <c r="Z179">
        <f t="shared" si="91"/>
        <v>1.0586472250070716E-15</v>
      </c>
      <c r="AA179">
        <f t="shared" si="73"/>
        <v>87.340100442375913</v>
      </c>
      <c r="AB179">
        <f t="shared" si="92"/>
        <v>14.899999999999963</v>
      </c>
      <c r="AC179">
        <f t="shared" si="93"/>
        <v>2.9355572222221869E-4</v>
      </c>
    </row>
    <row r="180" spans="1:29" x14ac:dyDescent="0.2">
      <c r="A180" s="11">
        <f t="shared" si="76"/>
        <v>14.899999999999963</v>
      </c>
      <c r="B180" t="e">
        <f t="shared" si="77"/>
        <v>#NUM!</v>
      </c>
      <c r="C180" t="e">
        <f t="shared" si="78"/>
        <v>#NUM!</v>
      </c>
      <c r="D180" t="e">
        <f t="shared" si="79"/>
        <v>#NUM!</v>
      </c>
      <c r="E180">
        <f t="shared" si="80"/>
        <v>3.7148658700887163</v>
      </c>
      <c r="F180">
        <f t="shared" si="81"/>
        <v>-3.7148658700887163</v>
      </c>
      <c r="G180">
        <f t="shared" si="82"/>
        <v>4.5512621809319574E-16</v>
      </c>
      <c r="H180">
        <f t="shared" si="83"/>
        <v>1.1706968128257578</v>
      </c>
      <c r="I180" t="e">
        <f t="shared" si="74"/>
        <v>#NUM!</v>
      </c>
      <c r="J180" t="e">
        <f t="shared" si="94"/>
        <v>#NUM!</v>
      </c>
      <c r="K180" t="e">
        <f t="shared" si="95"/>
        <v>#NUM!</v>
      </c>
      <c r="L180" t="e">
        <f t="shared" si="96"/>
        <v>#NUM!</v>
      </c>
      <c r="M180">
        <f t="shared" si="84"/>
        <v>47.441050008873276</v>
      </c>
      <c r="N180">
        <f t="shared" si="85"/>
        <v>1.0586472250070716E-15</v>
      </c>
      <c r="O180">
        <f t="shared" si="75"/>
        <v>1.0586472250070716E-15</v>
      </c>
      <c r="P180">
        <f t="shared" si="86"/>
        <v>87.340100442375913</v>
      </c>
      <c r="Q180">
        <f t="shared" si="87"/>
        <v>5.1047852287859044E-15</v>
      </c>
      <c r="R180">
        <f t="shared" si="88"/>
        <v>-41.666666666666565</v>
      </c>
      <c r="S180">
        <f t="shared" si="89"/>
        <v>14.999999999999963</v>
      </c>
      <c r="T180" t="e">
        <f t="shared" si="97"/>
        <v>#NUM!</v>
      </c>
      <c r="U180">
        <f t="shared" si="98"/>
        <v>0</v>
      </c>
      <c r="V180">
        <f t="shared" si="99"/>
        <v>0</v>
      </c>
      <c r="W180">
        <f t="shared" si="100"/>
        <v>0</v>
      </c>
      <c r="X180">
        <f t="shared" si="72"/>
        <v>-2.2412543240980323E-2</v>
      </c>
      <c r="Y180">
        <f t="shared" si="90"/>
        <v>47.441050008873276</v>
      </c>
      <c r="Z180">
        <f t="shared" si="91"/>
        <v>1.0586472250070716E-15</v>
      </c>
      <c r="AA180">
        <f t="shared" si="73"/>
        <v>87.340100442375913</v>
      </c>
      <c r="AB180">
        <f t="shared" si="92"/>
        <v>14.999999999999963</v>
      </c>
      <c r="AC180">
        <f t="shared" si="93"/>
        <v>3.0376559722221857E-4</v>
      </c>
    </row>
    <row r="181" spans="1:29" x14ac:dyDescent="0.2">
      <c r="A181" s="11">
        <f t="shared" si="76"/>
        <v>14.999999999999963</v>
      </c>
      <c r="B181" t="e">
        <f t="shared" si="77"/>
        <v>#NUM!</v>
      </c>
      <c r="C181" t="e">
        <f t="shared" si="78"/>
        <v>#NUM!</v>
      </c>
      <c r="D181" t="e">
        <f t="shared" si="79"/>
        <v>#NUM!</v>
      </c>
      <c r="E181">
        <f t="shared" si="80"/>
        <v>3.7148658700887163</v>
      </c>
      <c r="F181">
        <f t="shared" si="81"/>
        <v>-3.7148658700887163</v>
      </c>
      <c r="G181">
        <f t="shared" si="82"/>
        <v>4.5512621809319574E-16</v>
      </c>
      <c r="H181">
        <f t="shared" si="83"/>
        <v>1.1706968128257578</v>
      </c>
      <c r="I181" t="e">
        <f t="shared" si="74"/>
        <v>#NUM!</v>
      </c>
      <c r="J181" t="e">
        <f t="shared" si="94"/>
        <v>#NUM!</v>
      </c>
      <c r="K181" t="e">
        <f t="shared" si="95"/>
        <v>#NUM!</v>
      </c>
      <c r="L181" t="e">
        <f t="shared" si="96"/>
        <v>#NUM!</v>
      </c>
      <c r="M181">
        <f t="shared" si="84"/>
        <v>47.441050008873276</v>
      </c>
      <c r="N181">
        <f t="shared" si="85"/>
        <v>1.0586472250070716E-15</v>
      </c>
      <c r="O181">
        <f t="shared" si="75"/>
        <v>1.0586472250070716E-15</v>
      </c>
      <c r="P181">
        <f t="shared" si="86"/>
        <v>87.340100442375913</v>
      </c>
      <c r="Q181">
        <f t="shared" si="87"/>
        <v>5.1388171303111432E-15</v>
      </c>
      <c r="R181">
        <f t="shared" si="88"/>
        <v>-41.944444444444336</v>
      </c>
      <c r="S181">
        <f t="shared" si="89"/>
        <v>15.099999999999962</v>
      </c>
      <c r="T181" t="e">
        <f t="shared" si="97"/>
        <v>#NUM!</v>
      </c>
      <c r="U181">
        <f t="shared" si="98"/>
        <v>0</v>
      </c>
      <c r="V181">
        <f t="shared" si="99"/>
        <v>0</v>
      </c>
      <c r="W181">
        <f t="shared" si="100"/>
        <v>0</v>
      </c>
      <c r="X181">
        <f t="shared" si="72"/>
        <v>-2.3373507749622935E-2</v>
      </c>
      <c r="Y181">
        <f t="shared" si="90"/>
        <v>47.441050008873276</v>
      </c>
      <c r="Z181">
        <f t="shared" si="91"/>
        <v>1.0586472250070716E-15</v>
      </c>
      <c r="AA181">
        <f t="shared" si="73"/>
        <v>87.340100442375913</v>
      </c>
      <c r="AB181">
        <f t="shared" si="92"/>
        <v>15.099999999999962</v>
      </c>
      <c r="AC181">
        <f t="shared" si="93"/>
        <v>3.1414999999999622E-4</v>
      </c>
    </row>
    <row r="182" spans="1:29" x14ac:dyDescent="0.2">
      <c r="A182" s="11">
        <f t="shared" si="76"/>
        <v>15.099999999999962</v>
      </c>
      <c r="B182" t="e">
        <f t="shared" si="77"/>
        <v>#NUM!</v>
      </c>
      <c r="C182" t="e">
        <f t="shared" si="78"/>
        <v>#NUM!</v>
      </c>
      <c r="D182" t="e">
        <f t="shared" si="79"/>
        <v>#NUM!</v>
      </c>
      <c r="E182">
        <f t="shared" si="80"/>
        <v>3.7148658700887163</v>
      </c>
      <c r="F182">
        <f t="shared" si="81"/>
        <v>-3.7148658700887163</v>
      </c>
      <c r="G182">
        <f t="shared" si="82"/>
        <v>4.5512621809319574E-16</v>
      </c>
      <c r="H182">
        <f t="shared" si="83"/>
        <v>1.1706968128257578</v>
      </c>
      <c r="I182" t="e">
        <f t="shared" si="74"/>
        <v>#NUM!</v>
      </c>
      <c r="J182" t="e">
        <f t="shared" si="94"/>
        <v>#NUM!</v>
      </c>
      <c r="K182" t="e">
        <f t="shared" si="95"/>
        <v>#NUM!</v>
      </c>
      <c r="L182" t="e">
        <f t="shared" si="96"/>
        <v>#NUM!</v>
      </c>
      <c r="M182">
        <f t="shared" si="84"/>
        <v>47.441050008873276</v>
      </c>
      <c r="N182">
        <f t="shared" si="85"/>
        <v>1.0586472250070716E-15</v>
      </c>
      <c r="O182">
        <f t="shared" si="75"/>
        <v>1.0586472250070716E-15</v>
      </c>
      <c r="P182">
        <f t="shared" si="86"/>
        <v>87.340100442375913</v>
      </c>
      <c r="Q182">
        <f t="shared" si="87"/>
        <v>5.1728490318363828E-15</v>
      </c>
      <c r="R182">
        <f t="shared" si="88"/>
        <v>-42.222222222222115</v>
      </c>
      <c r="S182">
        <f t="shared" si="89"/>
        <v>15.199999999999962</v>
      </c>
      <c r="T182" t="e">
        <f t="shared" si="97"/>
        <v>#NUM!</v>
      </c>
      <c r="U182">
        <f t="shared" si="98"/>
        <v>0</v>
      </c>
      <c r="V182">
        <f t="shared" si="99"/>
        <v>0</v>
      </c>
      <c r="W182">
        <f t="shared" si="100"/>
        <v>0</v>
      </c>
      <c r="X182">
        <f t="shared" si="72"/>
        <v>-2.4360442789968677E-2</v>
      </c>
      <c r="Y182">
        <f t="shared" si="90"/>
        <v>47.441050008873276</v>
      </c>
      <c r="Z182">
        <f t="shared" si="91"/>
        <v>1.0586472250070716E-15</v>
      </c>
      <c r="AA182">
        <f t="shared" si="73"/>
        <v>87.340100442375913</v>
      </c>
      <c r="AB182">
        <f t="shared" si="92"/>
        <v>15.199999999999962</v>
      </c>
      <c r="AC182">
        <f t="shared" si="93"/>
        <v>3.2470893055555161E-4</v>
      </c>
    </row>
    <row r="183" spans="1:29" x14ac:dyDescent="0.2">
      <c r="A183" s="11">
        <f t="shared" si="76"/>
        <v>15.199999999999962</v>
      </c>
      <c r="B183" t="e">
        <f t="shared" si="77"/>
        <v>#NUM!</v>
      </c>
      <c r="C183" t="e">
        <f t="shared" si="78"/>
        <v>#NUM!</v>
      </c>
      <c r="D183" t="e">
        <f t="shared" si="79"/>
        <v>#NUM!</v>
      </c>
      <c r="E183">
        <f t="shared" si="80"/>
        <v>3.7148658700887163</v>
      </c>
      <c r="F183">
        <f t="shared" si="81"/>
        <v>-3.7148658700887163</v>
      </c>
      <c r="G183">
        <f t="shared" si="82"/>
        <v>4.5512621809319574E-16</v>
      </c>
      <c r="H183">
        <f t="shared" si="83"/>
        <v>1.1706968128257578</v>
      </c>
      <c r="I183" t="e">
        <f t="shared" si="74"/>
        <v>#NUM!</v>
      </c>
      <c r="J183" t="e">
        <f t="shared" si="94"/>
        <v>#NUM!</v>
      </c>
      <c r="K183" t="e">
        <f t="shared" si="95"/>
        <v>#NUM!</v>
      </c>
      <c r="L183" t="e">
        <f t="shared" si="96"/>
        <v>#NUM!</v>
      </c>
      <c r="M183">
        <f t="shared" si="84"/>
        <v>47.441050008873276</v>
      </c>
      <c r="N183">
        <f t="shared" si="85"/>
        <v>1.0586472250070716E-15</v>
      </c>
      <c r="O183">
        <f t="shared" si="75"/>
        <v>1.0586472250070716E-15</v>
      </c>
      <c r="P183">
        <f t="shared" si="86"/>
        <v>87.340100442375913</v>
      </c>
      <c r="Q183">
        <f t="shared" si="87"/>
        <v>5.2068809333616216E-15</v>
      </c>
      <c r="R183">
        <f t="shared" si="88"/>
        <v>-42.499999999999893</v>
      </c>
      <c r="S183">
        <f t="shared" si="89"/>
        <v>15.299999999999962</v>
      </c>
      <c r="T183" t="e">
        <f t="shared" si="97"/>
        <v>#NUM!</v>
      </c>
      <c r="U183">
        <f t="shared" si="98"/>
        <v>0</v>
      </c>
      <c r="V183">
        <f t="shared" si="99"/>
        <v>0</v>
      </c>
      <c r="W183">
        <f t="shared" si="100"/>
        <v>0</v>
      </c>
      <c r="X183">
        <f t="shared" si="72"/>
        <v>-2.5373672993258042E-2</v>
      </c>
      <c r="Y183">
        <f t="shared" si="90"/>
        <v>47.441050008873276</v>
      </c>
      <c r="Z183">
        <f t="shared" si="91"/>
        <v>1.0586472250070716E-15</v>
      </c>
      <c r="AA183">
        <f t="shared" si="73"/>
        <v>87.340100442375913</v>
      </c>
      <c r="AB183">
        <f t="shared" si="92"/>
        <v>15.299999999999962</v>
      </c>
      <c r="AC183">
        <f t="shared" si="93"/>
        <v>3.3544238888888483E-4</v>
      </c>
    </row>
    <row r="184" spans="1:29" x14ac:dyDescent="0.2">
      <c r="A184" s="11">
        <f t="shared" si="76"/>
        <v>15.299999999999962</v>
      </c>
      <c r="B184" t="e">
        <f t="shared" si="77"/>
        <v>#NUM!</v>
      </c>
      <c r="C184" t="e">
        <f t="shared" si="78"/>
        <v>#NUM!</v>
      </c>
      <c r="D184" t="e">
        <f t="shared" si="79"/>
        <v>#NUM!</v>
      </c>
      <c r="E184">
        <f t="shared" si="80"/>
        <v>3.7148658700887163</v>
      </c>
      <c r="F184">
        <f t="shared" si="81"/>
        <v>-3.7148658700887163</v>
      </c>
      <c r="G184">
        <f t="shared" si="82"/>
        <v>4.5512621809319574E-16</v>
      </c>
      <c r="H184">
        <f t="shared" si="83"/>
        <v>1.1706968128257578</v>
      </c>
      <c r="I184" t="e">
        <f t="shared" si="74"/>
        <v>#NUM!</v>
      </c>
      <c r="J184" t="e">
        <f t="shared" si="94"/>
        <v>#NUM!</v>
      </c>
      <c r="K184" t="e">
        <f t="shared" si="95"/>
        <v>#NUM!</v>
      </c>
      <c r="L184" t="e">
        <f t="shared" si="96"/>
        <v>#NUM!</v>
      </c>
      <c r="M184">
        <f t="shared" si="84"/>
        <v>47.441050008873276</v>
      </c>
      <c r="N184">
        <f t="shared" si="85"/>
        <v>1.0586472250070716E-15</v>
      </c>
      <c r="O184">
        <f t="shared" si="75"/>
        <v>1.0586472250070716E-15</v>
      </c>
      <c r="P184">
        <f t="shared" si="86"/>
        <v>87.340100442375913</v>
      </c>
      <c r="Q184">
        <f t="shared" si="87"/>
        <v>5.2409128348868613E-15</v>
      </c>
      <c r="R184">
        <f t="shared" si="88"/>
        <v>-42.777777777777672</v>
      </c>
      <c r="S184">
        <f t="shared" si="89"/>
        <v>15.399999999999961</v>
      </c>
      <c r="T184" t="e">
        <f t="shared" si="97"/>
        <v>#NUM!</v>
      </c>
      <c r="U184">
        <f t="shared" si="98"/>
        <v>0</v>
      </c>
      <c r="V184">
        <f t="shared" si="99"/>
        <v>0</v>
      </c>
      <c r="W184">
        <f t="shared" si="100"/>
        <v>0</v>
      </c>
      <c r="X184">
        <f t="shared" si="72"/>
        <v>-2.6413522990731547E-2</v>
      </c>
      <c r="Y184">
        <f t="shared" si="90"/>
        <v>47.441050008873276</v>
      </c>
      <c r="Z184">
        <f t="shared" si="91"/>
        <v>1.0586472250070716E-15</v>
      </c>
      <c r="AA184">
        <f t="shared" si="73"/>
        <v>87.340100442375913</v>
      </c>
      <c r="AB184">
        <f t="shared" si="92"/>
        <v>15.399999999999961</v>
      </c>
      <c r="AC184">
        <f t="shared" si="93"/>
        <v>3.4635037499999605E-4</v>
      </c>
    </row>
    <row r="185" spans="1:29" x14ac:dyDescent="0.2">
      <c r="A185" s="11">
        <f t="shared" si="76"/>
        <v>15.399999999999961</v>
      </c>
      <c r="B185" t="e">
        <f t="shared" si="77"/>
        <v>#NUM!</v>
      </c>
      <c r="C185" t="e">
        <f t="shared" si="78"/>
        <v>#NUM!</v>
      </c>
      <c r="D185" t="e">
        <f t="shared" si="79"/>
        <v>#NUM!</v>
      </c>
      <c r="E185">
        <f t="shared" si="80"/>
        <v>3.7148658700887163</v>
      </c>
      <c r="F185">
        <f t="shared" si="81"/>
        <v>-3.7148658700887163</v>
      </c>
      <c r="G185">
        <f t="shared" si="82"/>
        <v>4.5512621809319574E-16</v>
      </c>
      <c r="H185">
        <f t="shared" si="83"/>
        <v>1.1706968128257578</v>
      </c>
      <c r="I185" t="e">
        <f t="shared" si="74"/>
        <v>#NUM!</v>
      </c>
      <c r="J185" t="e">
        <f t="shared" si="94"/>
        <v>#NUM!</v>
      </c>
      <c r="K185" t="e">
        <f t="shared" si="95"/>
        <v>#NUM!</v>
      </c>
      <c r="L185" t="e">
        <f t="shared" si="96"/>
        <v>#NUM!</v>
      </c>
      <c r="M185">
        <f t="shared" si="84"/>
        <v>47.441050008873276</v>
      </c>
      <c r="N185">
        <f t="shared" si="85"/>
        <v>1.0586472250070716E-15</v>
      </c>
      <c r="O185">
        <f t="shared" si="75"/>
        <v>1.0586472250070716E-15</v>
      </c>
      <c r="P185">
        <f t="shared" si="86"/>
        <v>87.340100442375913</v>
      </c>
      <c r="Q185">
        <f t="shared" si="87"/>
        <v>5.2749447364121001E-15</v>
      </c>
      <c r="R185">
        <f t="shared" si="88"/>
        <v>-43.055555555555443</v>
      </c>
      <c r="S185">
        <f t="shared" si="89"/>
        <v>15.499999999999961</v>
      </c>
      <c r="T185" t="e">
        <f t="shared" si="97"/>
        <v>#NUM!</v>
      </c>
      <c r="U185">
        <f t="shared" si="98"/>
        <v>0</v>
      </c>
      <c r="V185">
        <f t="shared" si="99"/>
        <v>0</v>
      </c>
      <c r="W185">
        <f t="shared" si="100"/>
        <v>0</v>
      </c>
      <c r="X185">
        <f t="shared" si="72"/>
        <v>-2.7480317413629659E-2</v>
      </c>
      <c r="Y185">
        <f t="shared" si="90"/>
        <v>47.441050008873276</v>
      </c>
      <c r="Z185">
        <f t="shared" si="91"/>
        <v>1.0586472250070716E-15</v>
      </c>
      <c r="AA185">
        <f t="shared" si="73"/>
        <v>87.340100442375913</v>
      </c>
      <c r="AB185">
        <f t="shared" si="92"/>
        <v>15.499999999999961</v>
      </c>
      <c r="AC185">
        <f t="shared" si="93"/>
        <v>3.5743288888888484E-4</v>
      </c>
    </row>
    <row r="186" spans="1:29" x14ac:dyDescent="0.2">
      <c r="A186" s="11">
        <f t="shared" si="76"/>
        <v>15.499999999999961</v>
      </c>
      <c r="B186" t="e">
        <f t="shared" si="77"/>
        <v>#NUM!</v>
      </c>
      <c r="C186" t="e">
        <f t="shared" si="78"/>
        <v>#NUM!</v>
      </c>
      <c r="D186" t="e">
        <f t="shared" si="79"/>
        <v>#NUM!</v>
      </c>
      <c r="E186">
        <f t="shared" si="80"/>
        <v>3.7148658700887163</v>
      </c>
      <c r="F186">
        <f t="shared" si="81"/>
        <v>-3.7148658700887163</v>
      </c>
      <c r="G186">
        <f t="shared" si="82"/>
        <v>4.5512621809319574E-16</v>
      </c>
      <c r="H186">
        <f t="shared" si="83"/>
        <v>1.1706968128257578</v>
      </c>
      <c r="I186" t="e">
        <f t="shared" si="74"/>
        <v>#NUM!</v>
      </c>
      <c r="J186" t="e">
        <f t="shared" si="94"/>
        <v>#NUM!</v>
      </c>
      <c r="K186" t="e">
        <f t="shared" si="95"/>
        <v>#NUM!</v>
      </c>
      <c r="L186" t="e">
        <f t="shared" si="96"/>
        <v>#NUM!</v>
      </c>
      <c r="M186">
        <f t="shared" si="84"/>
        <v>47.441050008873276</v>
      </c>
      <c r="N186">
        <f t="shared" si="85"/>
        <v>1.0586472250070716E-15</v>
      </c>
      <c r="O186">
        <f t="shared" si="75"/>
        <v>1.0586472250070716E-15</v>
      </c>
      <c r="P186">
        <f t="shared" si="86"/>
        <v>87.340100442375913</v>
      </c>
      <c r="Q186">
        <f t="shared" si="87"/>
        <v>5.3089766379373397E-15</v>
      </c>
      <c r="R186">
        <f t="shared" si="88"/>
        <v>-43.333333333333222</v>
      </c>
      <c r="S186">
        <f t="shared" si="89"/>
        <v>15.599999999999961</v>
      </c>
      <c r="T186" t="e">
        <f t="shared" si="97"/>
        <v>#NUM!</v>
      </c>
      <c r="U186">
        <f t="shared" si="98"/>
        <v>0</v>
      </c>
      <c r="V186">
        <f t="shared" si="99"/>
        <v>0</v>
      </c>
      <c r="W186">
        <f t="shared" si="100"/>
        <v>0</v>
      </c>
      <c r="X186">
        <f t="shared" si="72"/>
        <v>-2.8574380893192895E-2</v>
      </c>
      <c r="Y186">
        <f t="shared" si="90"/>
        <v>47.441050008873276</v>
      </c>
      <c r="Z186">
        <f t="shared" si="91"/>
        <v>1.0586472250070716E-15</v>
      </c>
      <c r="AA186">
        <f t="shared" si="73"/>
        <v>87.340100442375913</v>
      </c>
      <c r="AB186">
        <f t="shared" si="92"/>
        <v>15.599999999999961</v>
      </c>
      <c r="AC186">
        <f t="shared" si="93"/>
        <v>3.6868993055555135E-4</v>
      </c>
    </row>
    <row r="187" spans="1:29" x14ac:dyDescent="0.2">
      <c r="A187" s="11">
        <f t="shared" si="76"/>
        <v>15.599999999999961</v>
      </c>
      <c r="B187" t="e">
        <f t="shared" si="77"/>
        <v>#NUM!</v>
      </c>
      <c r="C187" t="e">
        <f t="shared" si="78"/>
        <v>#NUM!</v>
      </c>
      <c r="D187" t="e">
        <f t="shared" si="79"/>
        <v>#NUM!</v>
      </c>
      <c r="E187">
        <f t="shared" si="80"/>
        <v>3.7148658700887163</v>
      </c>
      <c r="F187">
        <f t="shared" si="81"/>
        <v>-3.7148658700887163</v>
      </c>
      <c r="G187">
        <f t="shared" si="82"/>
        <v>4.5512621809319574E-16</v>
      </c>
      <c r="H187">
        <f t="shared" si="83"/>
        <v>1.1706968128257578</v>
      </c>
      <c r="I187" t="e">
        <f t="shared" si="74"/>
        <v>#NUM!</v>
      </c>
      <c r="J187" t="e">
        <f t="shared" si="94"/>
        <v>#NUM!</v>
      </c>
      <c r="K187" t="e">
        <f t="shared" si="95"/>
        <v>#NUM!</v>
      </c>
      <c r="L187" t="e">
        <f t="shared" si="96"/>
        <v>#NUM!</v>
      </c>
      <c r="M187">
        <f t="shared" si="84"/>
        <v>47.441050008873276</v>
      </c>
      <c r="N187">
        <f t="shared" si="85"/>
        <v>1.0586472250070716E-15</v>
      </c>
      <c r="O187">
        <f t="shared" si="75"/>
        <v>1.0586472250070716E-15</v>
      </c>
      <c r="P187">
        <f t="shared" si="86"/>
        <v>87.340100442375913</v>
      </c>
      <c r="Q187">
        <f t="shared" si="87"/>
        <v>5.3430085394625793E-15</v>
      </c>
      <c r="R187">
        <f t="shared" si="88"/>
        <v>-43.611111111111001</v>
      </c>
      <c r="S187">
        <f t="shared" si="89"/>
        <v>15.69999999999996</v>
      </c>
      <c r="T187" t="e">
        <f t="shared" si="97"/>
        <v>#NUM!</v>
      </c>
      <c r="U187">
        <f t="shared" si="98"/>
        <v>0</v>
      </c>
      <c r="V187">
        <f t="shared" si="99"/>
        <v>0</v>
      </c>
      <c r="W187">
        <f t="shared" si="100"/>
        <v>0</v>
      </c>
      <c r="X187">
        <f t="shared" si="72"/>
        <v>-2.9696038060661758E-2</v>
      </c>
      <c r="Y187">
        <f t="shared" si="90"/>
        <v>47.441050008873276</v>
      </c>
      <c r="Z187">
        <f t="shared" si="91"/>
        <v>1.0586472250070716E-15</v>
      </c>
      <c r="AA187">
        <f t="shared" si="73"/>
        <v>87.340100442375913</v>
      </c>
      <c r="AB187">
        <f t="shared" si="92"/>
        <v>15.69999999999996</v>
      </c>
      <c r="AC187">
        <f t="shared" si="93"/>
        <v>3.801214999999957E-4</v>
      </c>
    </row>
    <row r="188" spans="1:29" x14ac:dyDescent="0.2">
      <c r="A188" s="11">
        <f t="shared" si="76"/>
        <v>15.69999999999996</v>
      </c>
      <c r="B188" t="e">
        <f t="shared" si="77"/>
        <v>#NUM!</v>
      </c>
      <c r="C188" t="e">
        <f t="shared" si="78"/>
        <v>#NUM!</v>
      </c>
      <c r="D188" t="e">
        <f t="shared" si="79"/>
        <v>#NUM!</v>
      </c>
      <c r="E188">
        <f t="shared" si="80"/>
        <v>3.7148658700887163</v>
      </c>
      <c r="F188">
        <f t="shared" si="81"/>
        <v>-3.7148658700887163</v>
      </c>
      <c r="G188">
        <f t="shared" si="82"/>
        <v>4.5512621809319574E-16</v>
      </c>
      <c r="H188">
        <f t="shared" si="83"/>
        <v>1.1706968128257578</v>
      </c>
      <c r="I188" t="e">
        <f t="shared" si="74"/>
        <v>#NUM!</v>
      </c>
      <c r="J188" t="e">
        <f t="shared" si="94"/>
        <v>#NUM!</v>
      </c>
      <c r="K188" t="e">
        <f t="shared" si="95"/>
        <v>#NUM!</v>
      </c>
      <c r="L188" t="e">
        <f t="shared" si="96"/>
        <v>#NUM!</v>
      </c>
      <c r="M188">
        <f t="shared" si="84"/>
        <v>47.441050008873276</v>
      </c>
      <c r="N188">
        <f t="shared" si="85"/>
        <v>1.0586472250070716E-15</v>
      </c>
      <c r="O188">
        <f t="shared" si="75"/>
        <v>1.0586472250070716E-15</v>
      </c>
      <c r="P188">
        <f t="shared" si="86"/>
        <v>87.340100442375913</v>
      </c>
      <c r="Q188">
        <f t="shared" si="87"/>
        <v>5.3770404409878189E-15</v>
      </c>
      <c r="R188">
        <f t="shared" si="88"/>
        <v>-43.888888888888779</v>
      </c>
      <c r="S188">
        <f t="shared" si="89"/>
        <v>15.79999999999996</v>
      </c>
      <c r="T188" t="e">
        <f t="shared" si="97"/>
        <v>#NUM!</v>
      </c>
      <c r="U188">
        <f t="shared" si="98"/>
        <v>0</v>
      </c>
      <c r="V188">
        <f t="shared" si="99"/>
        <v>0</v>
      </c>
      <c r="W188">
        <f t="shared" si="100"/>
        <v>0</v>
      </c>
      <c r="X188">
        <f t="shared" si="72"/>
        <v>-3.0845613547276735E-2</v>
      </c>
      <c r="Y188">
        <f t="shared" si="90"/>
        <v>47.441050008873276</v>
      </c>
      <c r="Z188">
        <f t="shared" si="91"/>
        <v>1.0586472250070716E-15</v>
      </c>
      <c r="AA188">
        <f t="shared" si="73"/>
        <v>87.340100442375913</v>
      </c>
      <c r="AB188">
        <f t="shared" si="92"/>
        <v>15.79999999999996</v>
      </c>
      <c r="AC188">
        <f t="shared" si="93"/>
        <v>3.9172759722221772E-4</v>
      </c>
    </row>
    <row r="189" spans="1:29" x14ac:dyDescent="0.2">
      <c r="A189" s="11">
        <f t="shared" si="76"/>
        <v>15.79999999999996</v>
      </c>
      <c r="B189" t="e">
        <f t="shared" si="77"/>
        <v>#NUM!</v>
      </c>
      <c r="C189" t="e">
        <f t="shared" si="78"/>
        <v>#NUM!</v>
      </c>
      <c r="D189" t="e">
        <f t="shared" si="79"/>
        <v>#NUM!</v>
      </c>
      <c r="E189">
        <f t="shared" si="80"/>
        <v>3.7148658700887163</v>
      </c>
      <c r="F189">
        <f t="shared" si="81"/>
        <v>-3.7148658700887163</v>
      </c>
      <c r="G189">
        <f t="shared" si="82"/>
        <v>4.5512621809319574E-16</v>
      </c>
      <c r="H189">
        <f t="shared" si="83"/>
        <v>1.1706968128257578</v>
      </c>
      <c r="I189" t="e">
        <f t="shared" si="74"/>
        <v>#NUM!</v>
      </c>
      <c r="J189" t="e">
        <f t="shared" si="94"/>
        <v>#NUM!</v>
      </c>
      <c r="K189" t="e">
        <f t="shared" si="95"/>
        <v>#NUM!</v>
      </c>
      <c r="L189" t="e">
        <f t="shared" si="96"/>
        <v>#NUM!</v>
      </c>
      <c r="M189">
        <f t="shared" si="84"/>
        <v>47.441050008873276</v>
      </c>
      <c r="N189">
        <f t="shared" si="85"/>
        <v>1.0586472250070716E-15</v>
      </c>
      <c r="O189">
        <f t="shared" si="75"/>
        <v>1.0586472250070716E-15</v>
      </c>
      <c r="P189">
        <f t="shared" si="86"/>
        <v>87.340100442375913</v>
      </c>
      <c r="Q189">
        <f t="shared" si="87"/>
        <v>5.4110723425130578E-15</v>
      </c>
      <c r="R189">
        <f t="shared" si="88"/>
        <v>-44.166666666666551</v>
      </c>
      <c r="S189">
        <f t="shared" si="89"/>
        <v>15.899999999999959</v>
      </c>
      <c r="T189" t="e">
        <f t="shared" si="97"/>
        <v>#NUM!</v>
      </c>
      <c r="U189">
        <f t="shared" si="98"/>
        <v>0</v>
      </c>
      <c r="V189">
        <f t="shared" si="99"/>
        <v>0</v>
      </c>
      <c r="W189">
        <f t="shared" si="100"/>
        <v>0</v>
      </c>
      <c r="X189">
        <f t="shared" si="72"/>
        <v>-3.2023431984278337E-2</v>
      </c>
      <c r="Y189">
        <f t="shared" si="90"/>
        <v>47.441050008873276</v>
      </c>
      <c r="Z189">
        <f t="shared" si="91"/>
        <v>1.0586472250070716E-15</v>
      </c>
      <c r="AA189">
        <f t="shared" si="73"/>
        <v>87.340100442375913</v>
      </c>
      <c r="AB189">
        <f t="shared" si="92"/>
        <v>15.899999999999959</v>
      </c>
      <c r="AC189">
        <f t="shared" si="93"/>
        <v>4.0350822222221758E-4</v>
      </c>
    </row>
    <row r="190" spans="1:29" x14ac:dyDescent="0.2">
      <c r="A190" s="11">
        <f t="shared" si="76"/>
        <v>15.899999999999959</v>
      </c>
      <c r="B190" t="e">
        <f t="shared" si="77"/>
        <v>#NUM!</v>
      </c>
      <c r="C190" t="e">
        <f t="shared" si="78"/>
        <v>#NUM!</v>
      </c>
      <c r="D190" t="e">
        <f t="shared" si="79"/>
        <v>#NUM!</v>
      </c>
      <c r="E190">
        <f t="shared" si="80"/>
        <v>3.7148658700887163</v>
      </c>
      <c r="F190">
        <f t="shared" si="81"/>
        <v>-3.7148658700887163</v>
      </c>
      <c r="G190">
        <f t="shared" si="82"/>
        <v>4.5512621809319574E-16</v>
      </c>
      <c r="H190">
        <f t="shared" si="83"/>
        <v>1.1706968128257578</v>
      </c>
      <c r="I190" t="e">
        <f t="shared" si="74"/>
        <v>#NUM!</v>
      </c>
      <c r="J190" t="e">
        <f t="shared" si="94"/>
        <v>#NUM!</v>
      </c>
      <c r="K190" t="e">
        <f t="shared" si="95"/>
        <v>#NUM!</v>
      </c>
      <c r="L190" t="e">
        <f t="shared" si="96"/>
        <v>#NUM!</v>
      </c>
      <c r="M190">
        <f t="shared" si="84"/>
        <v>47.441050008873276</v>
      </c>
      <c r="N190">
        <f t="shared" si="85"/>
        <v>1.0586472250070716E-15</v>
      </c>
      <c r="O190">
        <f t="shared" si="75"/>
        <v>1.0586472250070716E-15</v>
      </c>
      <c r="P190">
        <f t="shared" si="86"/>
        <v>87.340100442375913</v>
      </c>
      <c r="Q190">
        <f t="shared" si="87"/>
        <v>5.4451042440382974E-15</v>
      </c>
      <c r="R190">
        <f t="shared" si="88"/>
        <v>-44.444444444444329</v>
      </c>
      <c r="S190">
        <f t="shared" si="89"/>
        <v>15.999999999999959</v>
      </c>
      <c r="T190" t="e">
        <f t="shared" si="97"/>
        <v>#NUM!</v>
      </c>
      <c r="U190">
        <f t="shared" si="98"/>
        <v>0</v>
      </c>
      <c r="V190">
        <f t="shared" si="99"/>
        <v>0</v>
      </c>
      <c r="W190">
        <f t="shared" si="100"/>
        <v>0</v>
      </c>
      <c r="X190">
        <f t="shared" ref="X190:X253" si="101">IF($B$24="C",IF((3.14159265*1860/4)*((0.001*$B$18)-(2*$B$26*A190))^2*((0.33333*0.001*$B$18)-(2*$B$26*A190))&lt;0,(3.14159265*1860/4)*((0.001*$B$18)-(2*$B$26*A190))^2*((0.33333*0.001*$B$18)-(2*$B$26*A190)),(3.14159265*1860/4)*((0.001*$B$18)-(2*$B$26*A190))^2*((0.33333*0.001*$B$18)-(2*$B$26*A190))),$B$19)</f>
        <v>-3.3229818002907065E-2</v>
      </c>
      <c r="Y190">
        <f t="shared" si="90"/>
        <v>47.441050008873276</v>
      </c>
      <c r="Z190">
        <f t="shared" si="91"/>
        <v>1.0586472250070716E-15</v>
      </c>
      <c r="AA190">
        <f t="shared" si="73"/>
        <v>87.340100442375913</v>
      </c>
      <c r="AB190">
        <f t="shared" si="92"/>
        <v>15.999999999999959</v>
      </c>
      <c r="AC190">
        <f t="shared" si="93"/>
        <v>4.1546337499999522E-4</v>
      </c>
    </row>
    <row r="191" spans="1:29" x14ac:dyDescent="0.2">
      <c r="A191" s="11">
        <f t="shared" si="76"/>
        <v>15.999999999999959</v>
      </c>
      <c r="B191" t="e">
        <f t="shared" si="77"/>
        <v>#NUM!</v>
      </c>
      <c r="C191" t="e">
        <f t="shared" si="78"/>
        <v>#NUM!</v>
      </c>
      <c r="D191" t="e">
        <f t="shared" si="79"/>
        <v>#NUM!</v>
      </c>
      <c r="E191">
        <f t="shared" si="80"/>
        <v>3.7148658700887163</v>
      </c>
      <c r="F191">
        <f t="shared" si="81"/>
        <v>-3.7148658700887163</v>
      </c>
      <c r="G191">
        <f t="shared" si="82"/>
        <v>4.5512621809319574E-16</v>
      </c>
      <c r="H191">
        <f t="shared" si="83"/>
        <v>1.1706968128257578</v>
      </c>
      <c r="I191" t="e">
        <f t="shared" si="74"/>
        <v>#NUM!</v>
      </c>
      <c r="J191" t="e">
        <f t="shared" si="94"/>
        <v>#NUM!</v>
      </c>
      <c r="K191" t="e">
        <f t="shared" si="95"/>
        <v>#NUM!</v>
      </c>
      <c r="L191" t="e">
        <f t="shared" si="96"/>
        <v>#NUM!</v>
      </c>
      <c r="M191">
        <f t="shared" si="84"/>
        <v>47.441050008873276</v>
      </c>
      <c r="N191">
        <f t="shared" si="85"/>
        <v>1.0586472250070716E-15</v>
      </c>
      <c r="O191">
        <f t="shared" si="75"/>
        <v>1.0586472250070716E-15</v>
      </c>
      <c r="P191">
        <f t="shared" si="86"/>
        <v>87.340100442375913</v>
      </c>
      <c r="Q191">
        <f t="shared" si="87"/>
        <v>5.4791361455635362E-15</v>
      </c>
      <c r="R191">
        <f t="shared" si="88"/>
        <v>-44.722222222222108</v>
      </c>
      <c r="S191">
        <f t="shared" si="89"/>
        <v>16.099999999999959</v>
      </c>
      <c r="T191" t="e">
        <f t="shared" si="97"/>
        <v>#NUM!</v>
      </c>
      <c r="U191">
        <f t="shared" si="98"/>
        <v>0</v>
      </c>
      <c r="V191">
        <f t="shared" si="99"/>
        <v>0</v>
      </c>
      <c r="W191">
        <f t="shared" si="100"/>
        <v>0</v>
      </c>
      <c r="X191">
        <f t="shared" si="101"/>
        <v>-3.4465096234403428E-2</v>
      </c>
      <c r="Y191">
        <f t="shared" si="90"/>
        <v>47.441050008873276</v>
      </c>
      <c r="Z191">
        <f t="shared" si="91"/>
        <v>1.0586472250070716E-15</v>
      </c>
      <c r="AA191">
        <f t="shared" si="73"/>
        <v>87.340100442375913</v>
      </c>
      <c r="AB191">
        <f t="shared" si="92"/>
        <v>16.099999999999959</v>
      </c>
      <c r="AC191">
        <f t="shared" si="93"/>
        <v>4.275930555555507E-4</v>
      </c>
    </row>
    <row r="192" spans="1:29" x14ac:dyDescent="0.2">
      <c r="A192" s="11">
        <f t="shared" si="76"/>
        <v>16.099999999999959</v>
      </c>
      <c r="B192" t="e">
        <f t="shared" si="77"/>
        <v>#NUM!</v>
      </c>
      <c r="C192" t="e">
        <f t="shared" si="78"/>
        <v>#NUM!</v>
      </c>
      <c r="D192" t="e">
        <f t="shared" si="79"/>
        <v>#NUM!</v>
      </c>
      <c r="E192">
        <f t="shared" si="80"/>
        <v>3.7148658700887163</v>
      </c>
      <c r="F192">
        <f t="shared" si="81"/>
        <v>-3.7148658700887163</v>
      </c>
      <c r="G192">
        <f t="shared" si="82"/>
        <v>4.5512621809319574E-16</v>
      </c>
      <c r="H192">
        <f t="shared" si="83"/>
        <v>1.1706968128257578</v>
      </c>
      <c r="I192" t="e">
        <f t="shared" si="74"/>
        <v>#NUM!</v>
      </c>
      <c r="J192" t="e">
        <f t="shared" si="94"/>
        <v>#NUM!</v>
      </c>
      <c r="K192" t="e">
        <f t="shared" si="95"/>
        <v>#NUM!</v>
      </c>
      <c r="L192" t="e">
        <f t="shared" si="96"/>
        <v>#NUM!</v>
      </c>
      <c r="M192">
        <f t="shared" si="84"/>
        <v>47.441050008873276</v>
      </c>
      <c r="N192">
        <f t="shared" si="85"/>
        <v>1.0586472250070716E-15</v>
      </c>
      <c r="O192">
        <f t="shared" si="75"/>
        <v>1.0586472250070716E-15</v>
      </c>
      <c r="P192">
        <f t="shared" si="86"/>
        <v>87.340100442375913</v>
      </c>
      <c r="Q192">
        <f t="shared" si="87"/>
        <v>5.5131680470887758E-15</v>
      </c>
      <c r="R192">
        <f t="shared" si="88"/>
        <v>-44.999999999999886</v>
      </c>
      <c r="S192">
        <f t="shared" si="89"/>
        <v>16.19999999999996</v>
      </c>
      <c r="T192" t="e">
        <f t="shared" si="97"/>
        <v>#NUM!</v>
      </c>
      <c r="U192">
        <f t="shared" si="98"/>
        <v>0</v>
      </c>
      <c r="V192">
        <f t="shared" si="99"/>
        <v>0</v>
      </c>
      <c r="W192">
        <f t="shared" si="100"/>
        <v>0</v>
      </c>
      <c r="X192">
        <f t="shared" si="101"/>
        <v>-3.5729591310007899E-2</v>
      </c>
      <c r="Y192">
        <f t="shared" si="90"/>
        <v>47.441050008873276</v>
      </c>
      <c r="Z192">
        <f t="shared" si="91"/>
        <v>1.0586472250070716E-15</v>
      </c>
      <c r="AA192">
        <f t="shared" si="73"/>
        <v>87.340100442375913</v>
      </c>
      <c r="AB192">
        <f t="shared" si="92"/>
        <v>16.19999999999996</v>
      </c>
      <c r="AC192">
        <f t="shared" si="93"/>
        <v>4.3989726388888386E-4</v>
      </c>
    </row>
    <row r="193" spans="1:29" x14ac:dyDescent="0.2">
      <c r="A193" s="11">
        <f t="shared" si="76"/>
        <v>16.19999999999996</v>
      </c>
      <c r="B193" t="e">
        <f t="shared" si="77"/>
        <v>#NUM!</v>
      </c>
      <c r="C193" t="e">
        <f t="shared" si="78"/>
        <v>#NUM!</v>
      </c>
      <c r="D193" t="e">
        <f t="shared" si="79"/>
        <v>#NUM!</v>
      </c>
      <c r="E193">
        <f t="shared" si="80"/>
        <v>3.7148658700887163</v>
      </c>
      <c r="F193">
        <f t="shared" si="81"/>
        <v>-3.7148658700887163</v>
      </c>
      <c r="G193">
        <f t="shared" si="82"/>
        <v>4.5512621809319574E-16</v>
      </c>
      <c r="H193">
        <f t="shared" si="83"/>
        <v>1.1706968128257578</v>
      </c>
      <c r="I193" t="e">
        <f t="shared" si="74"/>
        <v>#NUM!</v>
      </c>
      <c r="J193" t="e">
        <f t="shared" si="94"/>
        <v>#NUM!</v>
      </c>
      <c r="K193" t="e">
        <f t="shared" si="95"/>
        <v>#NUM!</v>
      </c>
      <c r="L193" t="e">
        <f t="shared" si="96"/>
        <v>#NUM!</v>
      </c>
      <c r="M193">
        <f t="shared" si="84"/>
        <v>47.441050008873276</v>
      </c>
      <c r="N193">
        <f t="shared" si="85"/>
        <v>1.0586472250070716E-15</v>
      </c>
      <c r="O193">
        <f t="shared" si="75"/>
        <v>1.0586472250070716E-15</v>
      </c>
      <c r="P193">
        <f t="shared" si="86"/>
        <v>87.340100442375913</v>
      </c>
      <c r="Q193">
        <f t="shared" si="87"/>
        <v>5.5471999486140163E-15</v>
      </c>
      <c r="R193">
        <f t="shared" si="88"/>
        <v>-45.277777777777672</v>
      </c>
      <c r="S193">
        <f t="shared" si="89"/>
        <v>16.299999999999962</v>
      </c>
      <c r="T193" t="e">
        <f t="shared" si="97"/>
        <v>#NUM!</v>
      </c>
      <c r="U193">
        <f t="shared" si="98"/>
        <v>0</v>
      </c>
      <c r="V193">
        <f t="shared" si="99"/>
        <v>0</v>
      </c>
      <c r="W193">
        <f t="shared" si="100"/>
        <v>0</v>
      </c>
      <c r="X193">
        <f t="shared" si="101"/>
        <v>-3.7023627860961028E-2</v>
      </c>
      <c r="Y193">
        <f t="shared" si="90"/>
        <v>47.441050008873276</v>
      </c>
      <c r="Z193">
        <f t="shared" si="91"/>
        <v>1.0586472250070716E-15</v>
      </c>
      <c r="AA193">
        <f t="shared" si="73"/>
        <v>87.340100442375913</v>
      </c>
      <c r="AB193">
        <f t="shared" si="92"/>
        <v>16.299999999999962</v>
      </c>
      <c r="AC193">
        <f t="shared" si="93"/>
        <v>4.5237599999999511E-4</v>
      </c>
    </row>
    <row r="194" spans="1:29" x14ac:dyDescent="0.2">
      <c r="A194" s="11">
        <f t="shared" si="76"/>
        <v>16.299999999999962</v>
      </c>
      <c r="B194" t="e">
        <f t="shared" si="77"/>
        <v>#NUM!</v>
      </c>
      <c r="C194" t="e">
        <f t="shared" si="78"/>
        <v>#NUM!</v>
      </c>
      <c r="D194" t="e">
        <f t="shared" si="79"/>
        <v>#NUM!</v>
      </c>
      <c r="E194">
        <f t="shared" si="80"/>
        <v>3.7148658700887163</v>
      </c>
      <c r="F194">
        <f t="shared" si="81"/>
        <v>-3.7148658700887163</v>
      </c>
      <c r="G194">
        <f t="shared" si="82"/>
        <v>4.5512621809319574E-16</v>
      </c>
      <c r="H194">
        <f t="shared" si="83"/>
        <v>1.1706968128257578</v>
      </c>
      <c r="I194" t="e">
        <f t="shared" si="74"/>
        <v>#NUM!</v>
      </c>
      <c r="J194" t="e">
        <f t="shared" si="94"/>
        <v>#NUM!</v>
      </c>
      <c r="K194" t="e">
        <f t="shared" si="95"/>
        <v>#NUM!</v>
      </c>
      <c r="L194" t="e">
        <f t="shared" si="96"/>
        <v>#NUM!</v>
      </c>
      <c r="M194">
        <f t="shared" si="84"/>
        <v>47.441050008873276</v>
      </c>
      <c r="N194">
        <f t="shared" si="85"/>
        <v>1.0586472250070716E-15</v>
      </c>
      <c r="O194">
        <f t="shared" si="75"/>
        <v>1.0586472250070716E-15</v>
      </c>
      <c r="P194">
        <f t="shared" si="86"/>
        <v>87.340100442375913</v>
      </c>
      <c r="Q194">
        <f t="shared" si="87"/>
        <v>5.5812318501392559E-15</v>
      </c>
      <c r="R194">
        <f t="shared" si="88"/>
        <v>-45.555555555555451</v>
      </c>
      <c r="S194">
        <f t="shared" si="89"/>
        <v>16.399999999999963</v>
      </c>
      <c r="T194" t="e">
        <f t="shared" si="97"/>
        <v>#NUM!</v>
      </c>
      <c r="U194">
        <f t="shared" si="98"/>
        <v>0</v>
      </c>
      <c r="V194">
        <f t="shared" si="99"/>
        <v>0</v>
      </c>
      <c r="W194">
        <f t="shared" si="100"/>
        <v>0</v>
      </c>
      <c r="X194">
        <f t="shared" si="101"/>
        <v>-3.834753051850328E-2</v>
      </c>
      <c r="Y194">
        <f t="shared" si="90"/>
        <v>47.441050008873276</v>
      </c>
      <c r="Z194">
        <f t="shared" si="91"/>
        <v>1.0586472250070716E-15</v>
      </c>
      <c r="AA194">
        <f t="shared" si="73"/>
        <v>87.340100442375913</v>
      </c>
      <c r="AB194">
        <f t="shared" si="92"/>
        <v>16.399999999999963</v>
      </c>
      <c r="AC194">
        <f t="shared" si="93"/>
        <v>4.650292638888841E-4</v>
      </c>
    </row>
    <row r="195" spans="1:29" x14ac:dyDescent="0.2">
      <c r="A195" s="11">
        <f t="shared" si="76"/>
        <v>16.399999999999963</v>
      </c>
      <c r="B195" t="e">
        <f t="shared" si="77"/>
        <v>#NUM!</v>
      </c>
      <c r="C195" t="e">
        <f t="shared" si="78"/>
        <v>#NUM!</v>
      </c>
      <c r="D195" t="e">
        <f t="shared" si="79"/>
        <v>#NUM!</v>
      </c>
      <c r="E195">
        <f t="shared" si="80"/>
        <v>3.7148658700887163</v>
      </c>
      <c r="F195">
        <f t="shared" si="81"/>
        <v>-3.7148658700887163</v>
      </c>
      <c r="G195">
        <f t="shared" si="82"/>
        <v>4.5512621809319574E-16</v>
      </c>
      <c r="H195">
        <f t="shared" si="83"/>
        <v>1.1706968128257578</v>
      </c>
      <c r="I195" t="e">
        <f t="shared" si="74"/>
        <v>#NUM!</v>
      </c>
      <c r="J195" t="e">
        <f t="shared" si="94"/>
        <v>#NUM!</v>
      </c>
      <c r="K195" t="e">
        <f t="shared" si="95"/>
        <v>#NUM!</v>
      </c>
      <c r="L195" t="e">
        <f t="shared" si="96"/>
        <v>#NUM!</v>
      </c>
      <c r="M195">
        <f t="shared" si="84"/>
        <v>47.441050008873276</v>
      </c>
      <c r="N195">
        <f t="shared" si="85"/>
        <v>1.0586472250070716E-15</v>
      </c>
      <c r="O195">
        <f t="shared" si="75"/>
        <v>1.0586472250070716E-15</v>
      </c>
      <c r="P195">
        <f t="shared" si="86"/>
        <v>87.340100442375913</v>
      </c>
      <c r="Q195">
        <f t="shared" si="87"/>
        <v>5.6152637516644963E-15</v>
      </c>
      <c r="R195">
        <f t="shared" si="88"/>
        <v>-45.833333333333236</v>
      </c>
      <c r="S195">
        <f t="shared" si="89"/>
        <v>16.499999999999964</v>
      </c>
      <c r="T195" t="e">
        <f t="shared" si="97"/>
        <v>#NUM!</v>
      </c>
      <c r="U195">
        <f t="shared" si="98"/>
        <v>0</v>
      </c>
      <c r="V195">
        <f t="shared" si="99"/>
        <v>0</v>
      </c>
      <c r="W195">
        <f t="shared" si="100"/>
        <v>0</v>
      </c>
      <c r="X195">
        <f t="shared" si="101"/>
        <v>-3.9701623913875154E-2</v>
      </c>
      <c r="Y195">
        <f t="shared" si="90"/>
        <v>47.441050008873276</v>
      </c>
      <c r="Z195">
        <f t="shared" si="91"/>
        <v>1.0586472250070716E-15</v>
      </c>
      <c r="AA195">
        <f t="shared" si="73"/>
        <v>87.340100442375913</v>
      </c>
      <c r="AB195">
        <f t="shared" si="92"/>
        <v>16.499999999999964</v>
      </c>
      <c r="AC195">
        <f t="shared" si="93"/>
        <v>4.7785705555555087E-4</v>
      </c>
    </row>
    <row r="196" spans="1:29" x14ac:dyDescent="0.2">
      <c r="A196" s="11">
        <f t="shared" si="76"/>
        <v>16.499999999999964</v>
      </c>
      <c r="B196" t="e">
        <f t="shared" si="77"/>
        <v>#NUM!</v>
      </c>
      <c r="C196" t="e">
        <f t="shared" si="78"/>
        <v>#NUM!</v>
      </c>
      <c r="D196" t="e">
        <f t="shared" si="79"/>
        <v>#NUM!</v>
      </c>
      <c r="E196">
        <f t="shared" si="80"/>
        <v>3.7148658700887163</v>
      </c>
      <c r="F196">
        <f t="shared" si="81"/>
        <v>-3.7148658700887163</v>
      </c>
      <c r="G196">
        <f t="shared" si="82"/>
        <v>4.5512621809319574E-16</v>
      </c>
      <c r="H196">
        <f t="shared" si="83"/>
        <v>1.1706968128257578</v>
      </c>
      <c r="I196" t="e">
        <f t="shared" si="74"/>
        <v>#NUM!</v>
      </c>
      <c r="J196" t="e">
        <f t="shared" si="94"/>
        <v>#NUM!</v>
      </c>
      <c r="K196" t="e">
        <f t="shared" si="95"/>
        <v>#NUM!</v>
      </c>
      <c r="L196" t="e">
        <f t="shared" si="96"/>
        <v>#NUM!</v>
      </c>
      <c r="M196">
        <f t="shared" si="84"/>
        <v>47.441050008873276</v>
      </c>
      <c r="N196">
        <f t="shared" si="85"/>
        <v>1.0586472250070716E-15</v>
      </c>
      <c r="O196">
        <f t="shared" si="75"/>
        <v>1.0586472250070716E-15</v>
      </c>
      <c r="P196">
        <f t="shared" si="86"/>
        <v>87.340100442375913</v>
      </c>
      <c r="Q196">
        <f t="shared" si="87"/>
        <v>5.6492956531897359E-15</v>
      </c>
      <c r="R196">
        <f t="shared" si="88"/>
        <v>-46.111111111111015</v>
      </c>
      <c r="S196">
        <f t="shared" si="89"/>
        <v>16.599999999999966</v>
      </c>
      <c r="T196" t="e">
        <f t="shared" si="97"/>
        <v>#NUM!</v>
      </c>
      <c r="U196">
        <f t="shared" si="98"/>
        <v>0</v>
      </c>
      <c r="V196">
        <f t="shared" si="99"/>
        <v>0</v>
      </c>
      <c r="W196">
        <f t="shared" si="100"/>
        <v>0</v>
      </c>
      <c r="X196">
        <f t="shared" si="101"/>
        <v>-4.1086232678317153E-2</v>
      </c>
      <c r="Y196">
        <f t="shared" si="90"/>
        <v>47.441050008873276</v>
      </c>
      <c r="Z196">
        <f t="shared" si="91"/>
        <v>1.0586472250070716E-15</v>
      </c>
      <c r="AA196">
        <f t="shared" si="73"/>
        <v>87.340100442375913</v>
      </c>
      <c r="AB196">
        <f t="shared" si="92"/>
        <v>16.599999999999966</v>
      </c>
      <c r="AC196">
        <f t="shared" si="93"/>
        <v>4.9085937499999542E-4</v>
      </c>
    </row>
    <row r="197" spans="1:29" x14ac:dyDescent="0.2">
      <c r="A197" s="11">
        <f t="shared" si="76"/>
        <v>16.599999999999966</v>
      </c>
      <c r="B197" t="e">
        <f t="shared" si="77"/>
        <v>#NUM!</v>
      </c>
      <c r="C197" t="e">
        <f t="shared" si="78"/>
        <v>#NUM!</v>
      </c>
      <c r="D197" t="e">
        <f t="shared" si="79"/>
        <v>#NUM!</v>
      </c>
      <c r="E197">
        <f t="shared" si="80"/>
        <v>3.7148658700887163</v>
      </c>
      <c r="F197">
        <f t="shared" si="81"/>
        <v>-3.7148658700887163</v>
      </c>
      <c r="G197">
        <f t="shared" si="82"/>
        <v>4.5512621809319574E-16</v>
      </c>
      <c r="H197">
        <f t="shared" si="83"/>
        <v>1.1706968128257578</v>
      </c>
      <c r="I197" t="e">
        <f t="shared" si="74"/>
        <v>#NUM!</v>
      </c>
      <c r="J197" t="e">
        <f t="shared" si="94"/>
        <v>#NUM!</v>
      </c>
      <c r="K197" t="e">
        <f t="shared" si="95"/>
        <v>#NUM!</v>
      </c>
      <c r="L197" t="e">
        <f t="shared" si="96"/>
        <v>#NUM!</v>
      </c>
      <c r="M197">
        <f t="shared" si="84"/>
        <v>47.441050008873276</v>
      </c>
      <c r="N197">
        <f t="shared" si="85"/>
        <v>1.0586472250070716E-15</v>
      </c>
      <c r="O197">
        <f t="shared" si="75"/>
        <v>1.0586472250070716E-15</v>
      </c>
      <c r="P197">
        <f t="shared" si="86"/>
        <v>87.340100442375913</v>
      </c>
      <c r="Q197">
        <f t="shared" si="87"/>
        <v>5.6833275547149755E-15</v>
      </c>
      <c r="R197">
        <f t="shared" si="88"/>
        <v>-46.388888888888793</v>
      </c>
      <c r="S197">
        <f t="shared" si="89"/>
        <v>16.699999999999967</v>
      </c>
      <c r="T197" t="e">
        <f t="shared" si="97"/>
        <v>#NUM!</v>
      </c>
      <c r="U197">
        <f t="shared" si="98"/>
        <v>0</v>
      </c>
      <c r="V197">
        <f t="shared" si="99"/>
        <v>0</v>
      </c>
      <c r="W197">
        <f t="shared" si="100"/>
        <v>0</v>
      </c>
      <c r="X197">
        <f t="shared" si="101"/>
        <v>-4.2501681443069782E-2</v>
      </c>
      <c r="Y197">
        <f t="shared" si="90"/>
        <v>47.441050008873276</v>
      </c>
      <c r="Z197">
        <f t="shared" si="91"/>
        <v>1.0586472250070716E-15</v>
      </c>
      <c r="AA197">
        <f t="shared" si="73"/>
        <v>87.340100442375913</v>
      </c>
      <c r="AB197">
        <f t="shared" si="92"/>
        <v>16.699999999999967</v>
      </c>
      <c r="AC197">
        <f t="shared" si="93"/>
        <v>5.0403622222221786E-4</v>
      </c>
    </row>
    <row r="198" spans="1:29" x14ac:dyDescent="0.2">
      <c r="A198" s="11">
        <f t="shared" si="76"/>
        <v>16.699999999999967</v>
      </c>
      <c r="B198" t="e">
        <f t="shared" si="77"/>
        <v>#NUM!</v>
      </c>
      <c r="C198" t="e">
        <f t="shared" si="78"/>
        <v>#NUM!</v>
      </c>
      <c r="D198" t="e">
        <f t="shared" si="79"/>
        <v>#NUM!</v>
      </c>
      <c r="E198">
        <f t="shared" si="80"/>
        <v>3.7148658700887163</v>
      </c>
      <c r="F198">
        <f t="shared" si="81"/>
        <v>-3.7148658700887163</v>
      </c>
      <c r="G198">
        <f t="shared" si="82"/>
        <v>4.5512621809319574E-16</v>
      </c>
      <c r="H198">
        <f t="shared" si="83"/>
        <v>1.1706968128257578</v>
      </c>
      <c r="I198" t="e">
        <f t="shared" si="74"/>
        <v>#NUM!</v>
      </c>
      <c r="J198" t="e">
        <f t="shared" si="94"/>
        <v>#NUM!</v>
      </c>
      <c r="K198" t="e">
        <f t="shared" si="95"/>
        <v>#NUM!</v>
      </c>
      <c r="L198" t="e">
        <f t="shared" si="96"/>
        <v>#NUM!</v>
      </c>
      <c r="M198">
        <f t="shared" si="84"/>
        <v>47.441050008873276</v>
      </c>
      <c r="N198">
        <f t="shared" si="85"/>
        <v>1.0586472250070716E-15</v>
      </c>
      <c r="O198">
        <f t="shared" si="75"/>
        <v>1.0586472250070716E-15</v>
      </c>
      <c r="P198">
        <f t="shared" si="86"/>
        <v>87.340100442375913</v>
      </c>
      <c r="Q198">
        <f t="shared" si="87"/>
        <v>5.7173594562402159E-15</v>
      </c>
      <c r="R198">
        <f t="shared" si="88"/>
        <v>-46.666666666666579</v>
      </c>
      <c r="S198">
        <f t="shared" si="89"/>
        <v>16.799999999999969</v>
      </c>
      <c r="T198" t="e">
        <f t="shared" si="97"/>
        <v>#NUM!</v>
      </c>
      <c r="U198">
        <f t="shared" si="98"/>
        <v>0</v>
      </c>
      <c r="V198">
        <f t="shared" si="99"/>
        <v>0</v>
      </c>
      <c r="W198">
        <f t="shared" si="100"/>
        <v>0</v>
      </c>
      <c r="X198">
        <f t="shared" si="101"/>
        <v>-4.3948294839373535E-2</v>
      </c>
      <c r="Y198">
        <f t="shared" si="90"/>
        <v>47.441050008873276</v>
      </c>
      <c r="Z198">
        <f t="shared" si="91"/>
        <v>1.0586472250070716E-15</v>
      </c>
      <c r="AA198">
        <f t="shared" si="73"/>
        <v>87.340100442375913</v>
      </c>
      <c r="AB198">
        <f t="shared" si="92"/>
        <v>16.799999999999969</v>
      </c>
      <c r="AC198">
        <f t="shared" si="93"/>
        <v>5.1738759722221798E-4</v>
      </c>
    </row>
    <row r="199" spans="1:29" x14ac:dyDescent="0.2">
      <c r="A199" s="11">
        <f t="shared" si="76"/>
        <v>16.799999999999969</v>
      </c>
      <c r="B199" t="e">
        <f t="shared" si="77"/>
        <v>#NUM!</v>
      </c>
      <c r="C199" t="e">
        <f t="shared" si="78"/>
        <v>#NUM!</v>
      </c>
      <c r="D199" t="e">
        <f t="shared" si="79"/>
        <v>#NUM!</v>
      </c>
      <c r="E199">
        <f t="shared" si="80"/>
        <v>3.7148658700887163</v>
      </c>
      <c r="F199">
        <f t="shared" si="81"/>
        <v>-3.7148658700887163</v>
      </c>
      <c r="G199">
        <f t="shared" si="82"/>
        <v>4.5512621809319574E-16</v>
      </c>
      <c r="H199">
        <f t="shared" si="83"/>
        <v>1.1706968128257578</v>
      </c>
      <c r="I199" t="e">
        <f t="shared" si="74"/>
        <v>#NUM!</v>
      </c>
      <c r="J199" t="e">
        <f t="shared" si="94"/>
        <v>#NUM!</v>
      </c>
      <c r="K199" t="e">
        <f t="shared" si="95"/>
        <v>#NUM!</v>
      </c>
      <c r="L199" t="e">
        <f t="shared" si="96"/>
        <v>#NUM!</v>
      </c>
      <c r="M199">
        <f t="shared" si="84"/>
        <v>47.441050008873276</v>
      </c>
      <c r="N199">
        <f t="shared" si="85"/>
        <v>1.0586472250070716E-15</v>
      </c>
      <c r="O199">
        <f t="shared" si="75"/>
        <v>1.0586472250070716E-15</v>
      </c>
      <c r="P199">
        <f t="shared" si="86"/>
        <v>87.340100442375913</v>
      </c>
      <c r="Q199">
        <f t="shared" si="87"/>
        <v>5.7513913577654556E-15</v>
      </c>
      <c r="R199">
        <f t="shared" si="88"/>
        <v>-46.944444444444358</v>
      </c>
      <c r="S199">
        <f t="shared" si="89"/>
        <v>16.89999999999997</v>
      </c>
      <c r="T199" t="e">
        <f t="shared" si="97"/>
        <v>#NUM!</v>
      </c>
      <c r="U199">
        <f t="shared" si="98"/>
        <v>0</v>
      </c>
      <c r="V199">
        <f t="shared" si="99"/>
        <v>0</v>
      </c>
      <c r="W199">
        <f t="shared" si="100"/>
        <v>0</v>
      </c>
      <c r="X199">
        <f t="shared" si="101"/>
        <v>-4.5426397498468912E-2</v>
      </c>
      <c r="Y199">
        <f t="shared" si="90"/>
        <v>47.441050008873276</v>
      </c>
      <c r="Z199">
        <f t="shared" si="91"/>
        <v>1.0586472250070716E-15</v>
      </c>
      <c r="AA199">
        <f t="shared" si="73"/>
        <v>87.340100442375913</v>
      </c>
      <c r="AB199">
        <f t="shared" si="92"/>
        <v>16.89999999999997</v>
      </c>
      <c r="AC199">
        <f t="shared" si="93"/>
        <v>5.3091349999999588E-4</v>
      </c>
    </row>
    <row r="200" spans="1:29" x14ac:dyDescent="0.2">
      <c r="A200" s="11">
        <f t="shared" si="76"/>
        <v>16.89999999999997</v>
      </c>
      <c r="B200" t="e">
        <f t="shared" si="77"/>
        <v>#NUM!</v>
      </c>
      <c r="C200" t="e">
        <f t="shared" si="78"/>
        <v>#NUM!</v>
      </c>
      <c r="D200" t="e">
        <f t="shared" si="79"/>
        <v>#NUM!</v>
      </c>
      <c r="E200">
        <f t="shared" si="80"/>
        <v>3.7148658700887163</v>
      </c>
      <c r="F200">
        <f t="shared" si="81"/>
        <v>-3.7148658700887163</v>
      </c>
      <c r="G200">
        <f t="shared" si="82"/>
        <v>4.5512621809319574E-16</v>
      </c>
      <c r="H200">
        <f t="shared" si="83"/>
        <v>1.1706968128257578</v>
      </c>
      <c r="I200" t="e">
        <f t="shared" si="74"/>
        <v>#NUM!</v>
      </c>
      <c r="J200" t="e">
        <f t="shared" si="94"/>
        <v>#NUM!</v>
      </c>
      <c r="K200" t="e">
        <f t="shared" si="95"/>
        <v>#NUM!</v>
      </c>
      <c r="L200" t="e">
        <f t="shared" si="96"/>
        <v>#NUM!</v>
      </c>
      <c r="M200">
        <f t="shared" si="84"/>
        <v>47.441050008873276</v>
      </c>
      <c r="N200">
        <f t="shared" si="85"/>
        <v>1.0586472250070716E-15</v>
      </c>
      <c r="O200">
        <f t="shared" si="75"/>
        <v>1.0586472250070716E-15</v>
      </c>
      <c r="P200">
        <f t="shared" si="86"/>
        <v>87.340100442375913</v>
      </c>
      <c r="Q200">
        <f t="shared" si="87"/>
        <v>5.785423259290696E-15</v>
      </c>
      <c r="R200">
        <f t="shared" si="88"/>
        <v>-47.222222222222143</v>
      </c>
      <c r="S200">
        <f t="shared" si="89"/>
        <v>16.999999999999972</v>
      </c>
      <c r="T200" t="e">
        <f t="shared" si="97"/>
        <v>#NUM!</v>
      </c>
      <c r="U200">
        <f t="shared" si="98"/>
        <v>0</v>
      </c>
      <c r="V200">
        <f t="shared" si="99"/>
        <v>0</v>
      </c>
      <c r="W200">
        <f t="shared" si="100"/>
        <v>0</v>
      </c>
      <c r="X200">
        <f t="shared" si="101"/>
        <v>-4.6936314051596408E-2</v>
      </c>
      <c r="Y200">
        <f t="shared" si="90"/>
        <v>47.441050008873276</v>
      </c>
      <c r="Z200">
        <f t="shared" si="91"/>
        <v>1.0586472250070716E-15</v>
      </c>
      <c r="AA200">
        <f t="shared" si="73"/>
        <v>87.340100442375913</v>
      </c>
      <c r="AB200">
        <f t="shared" si="92"/>
        <v>16.999999999999972</v>
      </c>
      <c r="AC200">
        <f t="shared" si="93"/>
        <v>5.4461393055555156E-4</v>
      </c>
    </row>
    <row r="201" spans="1:29" x14ac:dyDescent="0.2">
      <c r="A201" s="11">
        <f t="shared" si="76"/>
        <v>16.999999999999972</v>
      </c>
      <c r="B201" t="e">
        <f t="shared" si="77"/>
        <v>#NUM!</v>
      </c>
      <c r="C201" t="e">
        <f t="shared" si="78"/>
        <v>#NUM!</v>
      </c>
      <c r="D201" t="e">
        <f t="shared" si="79"/>
        <v>#NUM!</v>
      </c>
      <c r="E201">
        <f t="shared" si="80"/>
        <v>3.7148658700887163</v>
      </c>
      <c r="F201">
        <f t="shared" si="81"/>
        <v>-3.7148658700887163</v>
      </c>
      <c r="G201">
        <f t="shared" si="82"/>
        <v>4.5512621809319574E-16</v>
      </c>
      <c r="H201">
        <f t="shared" si="83"/>
        <v>1.1706968128257578</v>
      </c>
      <c r="I201" t="e">
        <f t="shared" si="74"/>
        <v>#NUM!</v>
      </c>
      <c r="J201" t="e">
        <f t="shared" si="94"/>
        <v>#NUM!</v>
      </c>
      <c r="K201" t="e">
        <f t="shared" si="95"/>
        <v>#NUM!</v>
      </c>
      <c r="L201" t="e">
        <f t="shared" si="96"/>
        <v>#NUM!</v>
      </c>
      <c r="M201">
        <f t="shared" si="84"/>
        <v>47.441050008873276</v>
      </c>
      <c r="N201">
        <f t="shared" si="85"/>
        <v>1.0586472250070716E-15</v>
      </c>
      <c r="O201">
        <f t="shared" si="75"/>
        <v>1.0586472250070716E-15</v>
      </c>
      <c r="P201">
        <f t="shared" si="86"/>
        <v>87.340100442375913</v>
      </c>
      <c r="Q201">
        <f t="shared" si="87"/>
        <v>5.8194551608159356E-15</v>
      </c>
      <c r="R201">
        <f t="shared" si="88"/>
        <v>-47.499999999999922</v>
      </c>
      <c r="S201">
        <f t="shared" si="89"/>
        <v>17.099999999999973</v>
      </c>
      <c r="T201" t="e">
        <f t="shared" si="97"/>
        <v>#NUM!</v>
      </c>
      <c r="U201">
        <f t="shared" si="98"/>
        <v>0</v>
      </c>
      <c r="V201">
        <f t="shared" si="99"/>
        <v>0</v>
      </c>
      <c r="W201">
        <f t="shared" si="100"/>
        <v>0</v>
      </c>
      <c r="X201">
        <f t="shared" si="101"/>
        <v>-4.8478369129996535E-2</v>
      </c>
      <c r="Y201">
        <f t="shared" si="90"/>
        <v>47.441050008873276</v>
      </c>
      <c r="Z201">
        <f t="shared" si="91"/>
        <v>1.0586472250070716E-15</v>
      </c>
      <c r="AA201">
        <f t="shared" si="73"/>
        <v>87.340100442375913</v>
      </c>
      <c r="AB201">
        <f t="shared" si="92"/>
        <v>17.099999999999973</v>
      </c>
      <c r="AC201">
        <f t="shared" si="93"/>
        <v>5.5848888888888502E-4</v>
      </c>
    </row>
    <row r="202" spans="1:29" x14ac:dyDescent="0.2">
      <c r="A202" s="11">
        <f t="shared" si="76"/>
        <v>17.099999999999973</v>
      </c>
      <c r="B202" t="e">
        <f t="shared" si="77"/>
        <v>#NUM!</v>
      </c>
      <c r="C202" t="e">
        <f t="shared" si="78"/>
        <v>#NUM!</v>
      </c>
      <c r="D202" t="e">
        <f t="shared" si="79"/>
        <v>#NUM!</v>
      </c>
      <c r="E202">
        <f t="shared" si="80"/>
        <v>3.7148658700887163</v>
      </c>
      <c r="F202">
        <f t="shared" si="81"/>
        <v>-3.7148658700887163</v>
      </c>
      <c r="G202">
        <f t="shared" si="82"/>
        <v>4.5512621809319574E-16</v>
      </c>
      <c r="H202">
        <f t="shared" si="83"/>
        <v>1.1706968128257578</v>
      </c>
      <c r="I202" t="e">
        <f t="shared" si="74"/>
        <v>#NUM!</v>
      </c>
      <c r="J202" t="e">
        <f t="shared" si="94"/>
        <v>#NUM!</v>
      </c>
      <c r="K202" t="e">
        <f t="shared" si="95"/>
        <v>#NUM!</v>
      </c>
      <c r="L202" t="e">
        <f t="shared" si="96"/>
        <v>#NUM!</v>
      </c>
      <c r="M202">
        <f t="shared" si="84"/>
        <v>47.441050008873276</v>
      </c>
      <c r="N202">
        <f t="shared" si="85"/>
        <v>1.0586472250070716E-15</v>
      </c>
      <c r="O202">
        <f t="shared" si="75"/>
        <v>1.0586472250070716E-15</v>
      </c>
      <c r="P202">
        <f t="shared" si="86"/>
        <v>87.340100442375913</v>
      </c>
      <c r="Q202">
        <f t="shared" si="87"/>
        <v>5.853487062341176E-15</v>
      </c>
      <c r="R202">
        <f t="shared" si="88"/>
        <v>-47.777777777777708</v>
      </c>
      <c r="S202">
        <f t="shared" si="89"/>
        <v>17.199999999999974</v>
      </c>
      <c r="T202" t="e">
        <f t="shared" si="97"/>
        <v>#NUM!</v>
      </c>
      <c r="U202">
        <f t="shared" si="98"/>
        <v>0</v>
      </c>
      <c r="V202">
        <f t="shared" si="99"/>
        <v>0</v>
      </c>
      <c r="W202">
        <f t="shared" si="100"/>
        <v>0</v>
      </c>
      <c r="X202">
        <f t="shared" si="101"/>
        <v>-5.005288736490978E-2</v>
      </c>
      <c r="Y202">
        <f t="shared" si="90"/>
        <v>47.441050008873276</v>
      </c>
      <c r="Z202">
        <f t="shared" si="91"/>
        <v>1.0586472250070716E-15</v>
      </c>
      <c r="AA202">
        <f t="shared" si="73"/>
        <v>87.340100442375913</v>
      </c>
      <c r="AB202">
        <f t="shared" si="92"/>
        <v>17.199999999999974</v>
      </c>
      <c r="AC202">
        <f t="shared" si="93"/>
        <v>5.7253837499999637E-4</v>
      </c>
    </row>
    <row r="203" spans="1:29" x14ac:dyDescent="0.2">
      <c r="A203" s="11">
        <f t="shared" si="76"/>
        <v>17.199999999999974</v>
      </c>
      <c r="B203" t="e">
        <f t="shared" si="77"/>
        <v>#NUM!</v>
      </c>
      <c r="C203" t="e">
        <f t="shared" si="78"/>
        <v>#NUM!</v>
      </c>
      <c r="D203" t="e">
        <f t="shared" si="79"/>
        <v>#NUM!</v>
      </c>
      <c r="E203">
        <f t="shared" si="80"/>
        <v>3.7148658700887163</v>
      </c>
      <c r="F203">
        <f t="shared" si="81"/>
        <v>-3.7148658700887163</v>
      </c>
      <c r="G203">
        <f t="shared" si="82"/>
        <v>4.5512621809319574E-16</v>
      </c>
      <c r="H203">
        <f t="shared" si="83"/>
        <v>1.1706968128257578</v>
      </c>
      <c r="I203" t="e">
        <f t="shared" si="74"/>
        <v>#NUM!</v>
      </c>
      <c r="J203" t="e">
        <f t="shared" si="94"/>
        <v>#NUM!</v>
      </c>
      <c r="K203" t="e">
        <f t="shared" si="95"/>
        <v>#NUM!</v>
      </c>
      <c r="L203" t="e">
        <f t="shared" si="96"/>
        <v>#NUM!</v>
      </c>
      <c r="M203">
        <f t="shared" si="84"/>
        <v>47.441050008873276</v>
      </c>
      <c r="N203">
        <f t="shared" si="85"/>
        <v>1.0586472250070716E-15</v>
      </c>
      <c r="O203">
        <f t="shared" si="75"/>
        <v>1.0586472250070716E-15</v>
      </c>
      <c r="P203">
        <f t="shared" si="86"/>
        <v>87.340100442375913</v>
      </c>
      <c r="Q203">
        <f t="shared" si="87"/>
        <v>5.8875189638664156E-15</v>
      </c>
      <c r="R203">
        <f t="shared" si="88"/>
        <v>-48.055555555555486</v>
      </c>
      <c r="S203">
        <f t="shared" si="89"/>
        <v>17.299999999999976</v>
      </c>
      <c r="T203" t="e">
        <f t="shared" si="97"/>
        <v>#NUM!</v>
      </c>
      <c r="U203">
        <f t="shared" si="98"/>
        <v>0</v>
      </c>
      <c r="V203">
        <f t="shared" si="99"/>
        <v>0</v>
      </c>
      <c r="W203">
        <f t="shared" si="100"/>
        <v>0</v>
      </c>
      <c r="X203">
        <f t="shared" si="101"/>
        <v>-5.1660193387576651E-2</v>
      </c>
      <c r="Y203">
        <f t="shared" si="90"/>
        <v>47.441050008873276</v>
      </c>
      <c r="Z203">
        <f t="shared" si="91"/>
        <v>1.0586472250070716E-15</v>
      </c>
      <c r="AA203">
        <f t="shared" si="73"/>
        <v>87.340100442375913</v>
      </c>
      <c r="AB203">
        <f t="shared" si="92"/>
        <v>17.299999999999976</v>
      </c>
      <c r="AC203">
        <f t="shared" si="93"/>
        <v>5.867623888888854E-4</v>
      </c>
    </row>
    <row r="204" spans="1:29" x14ac:dyDescent="0.2">
      <c r="A204" s="11">
        <f t="shared" si="76"/>
        <v>17.299999999999976</v>
      </c>
      <c r="B204" t="e">
        <f t="shared" si="77"/>
        <v>#NUM!</v>
      </c>
      <c r="C204" t="e">
        <f t="shared" si="78"/>
        <v>#NUM!</v>
      </c>
      <c r="D204" t="e">
        <f t="shared" si="79"/>
        <v>#NUM!</v>
      </c>
      <c r="E204">
        <f t="shared" si="80"/>
        <v>3.7148658700887163</v>
      </c>
      <c r="F204">
        <f t="shared" si="81"/>
        <v>-3.7148658700887163</v>
      </c>
      <c r="G204">
        <f t="shared" si="82"/>
        <v>4.5512621809319574E-16</v>
      </c>
      <c r="H204">
        <f t="shared" si="83"/>
        <v>1.1706968128257578</v>
      </c>
      <c r="I204" t="e">
        <f t="shared" si="74"/>
        <v>#NUM!</v>
      </c>
      <c r="J204" t="e">
        <f t="shared" si="94"/>
        <v>#NUM!</v>
      </c>
      <c r="K204" t="e">
        <f t="shared" si="95"/>
        <v>#NUM!</v>
      </c>
      <c r="L204" t="e">
        <f t="shared" si="96"/>
        <v>#NUM!</v>
      </c>
      <c r="M204">
        <f t="shared" si="84"/>
        <v>47.441050008873276</v>
      </c>
      <c r="N204">
        <f t="shared" si="85"/>
        <v>1.0586472250070716E-15</v>
      </c>
      <c r="O204">
        <f t="shared" si="75"/>
        <v>1.0586472250070716E-15</v>
      </c>
      <c r="P204">
        <f t="shared" si="86"/>
        <v>87.340100442375913</v>
      </c>
      <c r="Q204">
        <f t="shared" si="87"/>
        <v>5.921550865391656E-15</v>
      </c>
      <c r="R204">
        <f t="shared" si="88"/>
        <v>-48.333333333333272</v>
      </c>
      <c r="S204">
        <f t="shared" si="89"/>
        <v>17.399999999999977</v>
      </c>
      <c r="T204" t="e">
        <f t="shared" si="97"/>
        <v>#NUM!</v>
      </c>
      <c r="U204">
        <f t="shared" si="98"/>
        <v>0</v>
      </c>
      <c r="V204">
        <f t="shared" si="99"/>
        <v>0</v>
      </c>
      <c r="W204">
        <f t="shared" si="100"/>
        <v>0</v>
      </c>
      <c r="X204">
        <f t="shared" si="101"/>
        <v>-5.3300611829237655E-2</v>
      </c>
      <c r="Y204">
        <f t="shared" si="90"/>
        <v>47.441050008873276</v>
      </c>
      <c r="Z204">
        <f t="shared" si="91"/>
        <v>1.0586472250070716E-15</v>
      </c>
      <c r="AA204">
        <f t="shared" si="73"/>
        <v>87.340100442375913</v>
      </c>
      <c r="AB204">
        <f t="shared" si="92"/>
        <v>17.399999999999977</v>
      </c>
      <c r="AC204">
        <f t="shared" si="93"/>
        <v>6.0116093055555221E-4</v>
      </c>
    </row>
    <row r="205" spans="1:29" x14ac:dyDescent="0.2">
      <c r="A205" s="11">
        <f t="shared" si="76"/>
        <v>17.399999999999977</v>
      </c>
      <c r="B205" t="e">
        <f t="shared" si="77"/>
        <v>#NUM!</v>
      </c>
      <c r="C205" t="e">
        <f t="shared" si="78"/>
        <v>#NUM!</v>
      </c>
      <c r="D205" t="e">
        <f t="shared" si="79"/>
        <v>#NUM!</v>
      </c>
      <c r="E205">
        <f t="shared" si="80"/>
        <v>3.7148658700887163</v>
      </c>
      <c r="F205">
        <f t="shared" si="81"/>
        <v>-3.7148658700887163</v>
      </c>
      <c r="G205">
        <f t="shared" si="82"/>
        <v>4.5512621809319574E-16</v>
      </c>
      <c r="H205">
        <f t="shared" si="83"/>
        <v>1.1706968128257578</v>
      </c>
      <c r="I205" t="e">
        <f t="shared" si="74"/>
        <v>#NUM!</v>
      </c>
      <c r="J205" t="e">
        <f t="shared" si="94"/>
        <v>#NUM!</v>
      </c>
      <c r="K205" t="e">
        <f t="shared" si="95"/>
        <v>#NUM!</v>
      </c>
      <c r="L205" t="e">
        <f t="shared" si="96"/>
        <v>#NUM!</v>
      </c>
      <c r="M205">
        <f t="shared" si="84"/>
        <v>47.441050008873276</v>
      </c>
      <c r="N205">
        <f t="shared" si="85"/>
        <v>1.0586472250070716E-15</v>
      </c>
      <c r="O205">
        <f t="shared" si="75"/>
        <v>1.0586472250070716E-15</v>
      </c>
      <c r="P205">
        <f t="shared" si="86"/>
        <v>87.340100442375913</v>
      </c>
      <c r="Q205">
        <f t="shared" si="87"/>
        <v>5.9555827669168956E-15</v>
      </c>
      <c r="R205">
        <f t="shared" si="88"/>
        <v>-48.61111111111105</v>
      </c>
      <c r="S205">
        <f t="shared" si="89"/>
        <v>17.499999999999979</v>
      </c>
      <c r="T205" t="e">
        <f t="shared" si="97"/>
        <v>#NUM!</v>
      </c>
      <c r="U205">
        <f t="shared" si="98"/>
        <v>0</v>
      </c>
      <c r="V205">
        <f t="shared" si="99"/>
        <v>0</v>
      </c>
      <c r="W205">
        <f t="shared" si="100"/>
        <v>0</v>
      </c>
      <c r="X205">
        <f t="shared" si="101"/>
        <v>-5.4974467321133286E-2</v>
      </c>
      <c r="Y205">
        <f t="shared" si="90"/>
        <v>47.441050008873276</v>
      </c>
      <c r="Z205">
        <f t="shared" si="91"/>
        <v>1.0586472250070716E-15</v>
      </c>
      <c r="AA205">
        <f t="shared" si="73"/>
        <v>87.340100442375913</v>
      </c>
      <c r="AB205">
        <f t="shared" si="92"/>
        <v>17.499999999999979</v>
      </c>
      <c r="AC205">
        <f t="shared" si="93"/>
        <v>6.1573399999999691E-4</v>
      </c>
    </row>
    <row r="206" spans="1:29" x14ac:dyDescent="0.2">
      <c r="A206" s="11">
        <f t="shared" si="76"/>
        <v>17.499999999999979</v>
      </c>
      <c r="B206" t="e">
        <f t="shared" si="77"/>
        <v>#NUM!</v>
      </c>
      <c r="C206" t="e">
        <f t="shared" si="78"/>
        <v>#NUM!</v>
      </c>
      <c r="D206" t="e">
        <f t="shared" si="79"/>
        <v>#NUM!</v>
      </c>
      <c r="E206">
        <f t="shared" si="80"/>
        <v>3.7148658700887163</v>
      </c>
      <c r="F206">
        <f t="shared" si="81"/>
        <v>-3.7148658700887163</v>
      </c>
      <c r="G206">
        <f t="shared" si="82"/>
        <v>4.5512621809319574E-16</v>
      </c>
      <c r="H206">
        <f t="shared" si="83"/>
        <v>1.1706968128257578</v>
      </c>
      <c r="I206" t="e">
        <f t="shared" si="74"/>
        <v>#NUM!</v>
      </c>
      <c r="J206" t="e">
        <f t="shared" si="94"/>
        <v>#NUM!</v>
      </c>
      <c r="K206" t="e">
        <f t="shared" si="95"/>
        <v>#NUM!</v>
      </c>
      <c r="L206" t="e">
        <f t="shared" si="96"/>
        <v>#NUM!</v>
      </c>
      <c r="M206">
        <f t="shared" si="84"/>
        <v>47.441050008873276</v>
      </c>
      <c r="N206">
        <f t="shared" si="85"/>
        <v>1.0586472250070716E-15</v>
      </c>
      <c r="O206">
        <f t="shared" si="75"/>
        <v>1.0586472250070716E-15</v>
      </c>
      <c r="P206">
        <f t="shared" si="86"/>
        <v>87.340100442375913</v>
      </c>
      <c r="Q206">
        <f t="shared" si="87"/>
        <v>5.9896146684421353E-15</v>
      </c>
      <c r="R206">
        <f t="shared" si="88"/>
        <v>-48.888888888888829</v>
      </c>
      <c r="S206">
        <f t="shared" si="89"/>
        <v>17.59999999999998</v>
      </c>
      <c r="T206" t="e">
        <f t="shared" si="97"/>
        <v>#NUM!</v>
      </c>
      <c r="U206">
        <f t="shared" si="98"/>
        <v>0</v>
      </c>
      <c r="V206">
        <f t="shared" si="99"/>
        <v>0</v>
      </c>
      <c r="W206">
        <f t="shared" si="100"/>
        <v>0</v>
      </c>
      <c r="X206">
        <f t="shared" si="101"/>
        <v>-5.6682084494504036E-2</v>
      </c>
      <c r="Y206">
        <f t="shared" si="90"/>
        <v>47.441050008873276</v>
      </c>
      <c r="Z206">
        <f t="shared" si="91"/>
        <v>1.0586472250070716E-15</v>
      </c>
      <c r="AA206">
        <f t="shared" si="73"/>
        <v>87.340100442375913</v>
      </c>
      <c r="AB206">
        <f t="shared" si="92"/>
        <v>17.59999999999998</v>
      </c>
      <c r="AC206">
        <f t="shared" si="93"/>
        <v>6.3048159722221928E-4</v>
      </c>
    </row>
    <row r="207" spans="1:29" x14ac:dyDescent="0.2">
      <c r="A207" s="11">
        <f t="shared" si="76"/>
        <v>17.59999999999998</v>
      </c>
      <c r="B207" t="e">
        <f t="shared" si="77"/>
        <v>#NUM!</v>
      </c>
      <c r="C207" t="e">
        <f t="shared" si="78"/>
        <v>#NUM!</v>
      </c>
      <c r="D207" t="e">
        <f t="shared" si="79"/>
        <v>#NUM!</v>
      </c>
      <c r="E207">
        <f t="shared" si="80"/>
        <v>3.7148658700887163</v>
      </c>
      <c r="F207">
        <f t="shared" si="81"/>
        <v>-3.7148658700887163</v>
      </c>
      <c r="G207">
        <f t="shared" si="82"/>
        <v>4.5512621809319574E-16</v>
      </c>
      <c r="H207">
        <f t="shared" si="83"/>
        <v>1.1706968128257578</v>
      </c>
      <c r="I207" t="e">
        <f t="shared" si="74"/>
        <v>#NUM!</v>
      </c>
      <c r="J207" t="e">
        <f t="shared" si="94"/>
        <v>#NUM!</v>
      </c>
      <c r="K207" t="e">
        <f t="shared" si="95"/>
        <v>#NUM!</v>
      </c>
      <c r="L207" t="e">
        <f t="shared" si="96"/>
        <v>#NUM!</v>
      </c>
      <c r="M207">
        <f t="shared" si="84"/>
        <v>47.441050008873276</v>
      </c>
      <c r="N207">
        <f t="shared" si="85"/>
        <v>1.0586472250070716E-15</v>
      </c>
      <c r="O207">
        <f t="shared" si="75"/>
        <v>1.0586472250070716E-15</v>
      </c>
      <c r="P207">
        <f t="shared" si="86"/>
        <v>87.340100442375913</v>
      </c>
      <c r="Q207">
        <f t="shared" si="87"/>
        <v>6.0236465699673757E-15</v>
      </c>
      <c r="R207">
        <f t="shared" si="88"/>
        <v>-49.166666666666615</v>
      </c>
      <c r="S207">
        <f t="shared" si="89"/>
        <v>17.699999999999982</v>
      </c>
      <c r="T207" t="e">
        <f t="shared" si="97"/>
        <v>#NUM!</v>
      </c>
      <c r="U207">
        <f t="shared" si="98"/>
        <v>0</v>
      </c>
      <c r="V207">
        <f t="shared" si="99"/>
        <v>0</v>
      </c>
      <c r="W207">
        <f t="shared" si="100"/>
        <v>0</v>
      </c>
      <c r="X207">
        <f t="shared" si="101"/>
        <v>-5.8423787980590419E-2</v>
      </c>
      <c r="Y207">
        <f t="shared" si="90"/>
        <v>47.441050008873276</v>
      </c>
      <c r="Z207">
        <f t="shared" si="91"/>
        <v>1.0586472250070716E-15</v>
      </c>
      <c r="AA207">
        <f t="shared" si="73"/>
        <v>87.340100442375913</v>
      </c>
      <c r="AB207">
        <f t="shared" si="92"/>
        <v>17.699999999999982</v>
      </c>
      <c r="AC207">
        <f t="shared" si="93"/>
        <v>6.4540372222221943E-4</v>
      </c>
    </row>
    <row r="208" spans="1:29" x14ac:dyDescent="0.2">
      <c r="A208" s="11">
        <f t="shared" si="76"/>
        <v>17.699999999999982</v>
      </c>
      <c r="B208" t="e">
        <f t="shared" si="77"/>
        <v>#NUM!</v>
      </c>
      <c r="C208" t="e">
        <f t="shared" si="78"/>
        <v>#NUM!</v>
      </c>
      <c r="D208" t="e">
        <f t="shared" si="79"/>
        <v>#NUM!</v>
      </c>
      <c r="E208">
        <f t="shared" si="80"/>
        <v>3.7148658700887163</v>
      </c>
      <c r="F208">
        <f t="shared" si="81"/>
        <v>-3.7148658700887163</v>
      </c>
      <c r="G208">
        <f t="shared" si="82"/>
        <v>4.5512621809319574E-16</v>
      </c>
      <c r="H208">
        <f t="shared" si="83"/>
        <v>1.1706968128257578</v>
      </c>
      <c r="I208" t="e">
        <f t="shared" si="74"/>
        <v>#NUM!</v>
      </c>
      <c r="J208" t="e">
        <f t="shared" si="94"/>
        <v>#NUM!</v>
      </c>
      <c r="K208" t="e">
        <f t="shared" si="95"/>
        <v>#NUM!</v>
      </c>
      <c r="L208" t="e">
        <f t="shared" si="96"/>
        <v>#NUM!</v>
      </c>
      <c r="M208">
        <f t="shared" si="84"/>
        <v>47.441050008873276</v>
      </c>
      <c r="N208">
        <f t="shared" si="85"/>
        <v>1.0586472250070716E-15</v>
      </c>
      <c r="O208">
        <f t="shared" si="75"/>
        <v>1.0586472250070716E-15</v>
      </c>
      <c r="P208">
        <f t="shared" si="86"/>
        <v>87.340100442375913</v>
      </c>
      <c r="Q208">
        <f t="shared" si="87"/>
        <v>6.0576784714926145E-15</v>
      </c>
      <c r="R208">
        <f t="shared" si="88"/>
        <v>-49.444444444444393</v>
      </c>
      <c r="S208">
        <f t="shared" si="89"/>
        <v>17.799999999999983</v>
      </c>
      <c r="T208" t="e">
        <f t="shared" si="97"/>
        <v>#NUM!</v>
      </c>
      <c r="U208">
        <f t="shared" si="98"/>
        <v>0</v>
      </c>
      <c r="V208">
        <f t="shared" si="99"/>
        <v>0</v>
      </c>
      <c r="W208">
        <f t="shared" si="100"/>
        <v>0</v>
      </c>
      <c r="X208">
        <f t="shared" si="101"/>
        <v>-6.0199902410632916E-2</v>
      </c>
      <c r="Y208">
        <f t="shared" si="90"/>
        <v>47.441050008873276</v>
      </c>
      <c r="Z208">
        <f t="shared" si="91"/>
        <v>1.0586472250070716E-15</v>
      </c>
      <c r="AA208">
        <f t="shared" si="73"/>
        <v>87.340100442375913</v>
      </c>
      <c r="AB208">
        <f t="shared" si="92"/>
        <v>17.799999999999983</v>
      </c>
      <c r="AC208">
        <f t="shared" si="93"/>
        <v>6.6050037499999748E-4</v>
      </c>
    </row>
    <row r="209" spans="1:29" x14ac:dyDescent="0.2">
      <c r="A209" s="11">
        <f t="shared" si="76"/>
        <v>17.799999999999983</v>
      </c>
      <c r="B209" t="e">
        <f t="shared" si="77"/>
        <v>#NUM!</v>
      </c>
      <c r="C209" t="e">
        <f t="shared" si="78"/>
        <v>#NUM!</v>
      </c>
      <c r="D209" t="e">
        <f t="shared" si="79"/>
        <v>#NUM!</v>
      </c>
      <c r="E209">
        <f t="shared" si="80"/>
        <v>3.7148658700887163</v>
      </c>
      <c r="F209">
        <f t="shared" si="81"/>
        <v>-3.7148658700887163</v>
      </c>
      <c r="G209">
        <f t="shared" si="82"/>
        <v>4.5512621809319574E-16</v>
      </c>
      <c r="H209">
        <f t="shared" si="83"/>
        <v>1.1706968128257578</v>
      </c>
      <c r="I209" t="e">
        <f t="shared" si="74"/>
        <v>#NUM!</v>
      </c>
      <c r="J209" t="e">
        <f t="shared" si="94"/>
        <v>#NUM!</v>
      </c>
      <c r="K209" t="e">
        <f t="shared" si="95"/>
        <v>#NUM!</v>
      </c>
      <c r="L209" t="e">
        <f t="shared" si="96"/>
        <v>#NUM!</v>
      </c>
      <c r="M209">
        <f t="shared" si="84"/>
        <v>47.441050008873276</v>
      </c>
      <c r="N209">
        <f t="shared" si="85"/>
        <v>1.0586472250070716E-15</v>
      </c>
      <c r="O209">
        <f t="shared" si="75"/>
        <v>1.0586472250070716E-15</v>
      </c>
      <c r="P209">
        <f t="shared" si="86"/>
        <v>87.340100442375913</v>
      </c>
      <c r="Q209">
        <f t="shared" si="87"/>
        <v>6.0917103730178549E-15</v>
      </c>
      <c r="R209">
        <f t="shared" si="88"/>
        <v>-49.722222222222179</v>
      </c>
      <c r="S209">
        <f t="shared" si="89"/>
        <v>17.899999999999984</v>
      </c>
      <c r="T209" t="e">
        <f t="shared" si="97"/>
        <v>#NUM!</v>
      </c>
      <c r="U209">
        <f t="shared" si="98"/>
        <v>0</v>
      </c>
      <c r="V209">
        <f t="shared" si="99"/>
        <v>0</v>
      </c>
      <c r="W209">
        <f t="shared" si="100"/>
        <v>0</v>
      </c>
      <c r="X209">
        <f t="shared" si="101"/>
        <v>-6.2010752415872041E-2</v>
      </c>
      <c r="Y209">
        <f t="shared" si="90"/>
        <v>47.441050008873276</v>
      </c>
      <c r="Z209">
        <f t="shared" si="91"/>
        <v>1.0586472250070716E-15</v>
      </c>
      <c r="AA209">
        <f t="shared" si="73"/>
        <v>87.340100442375913</v>
      </c>
      <c r="AB209">
        <f t="shared" si="92"/>
        <v>17.899999999999984</v>
      </c>
      <c r="AC209">
        <f t="shared" si="93"/>
        <v>6.757715555555532E-4</v>
      </c>
    </row>
    <row r="210" spans="1:29" x14ac:dyDescent="0.2">
      <c r="A210" s="11">
        <f t="shared" si="76"/>
        <v>17.899999999999984</v>
      </c>
      <c r="B210" t="e">
        <f t="shared" si="77"/>
        <v>#NUM!</v>
      </c>
      <c r="C210" t="e">
        <f t="shared" si="78"/>
        <v>#NUM!</v>
      </c>
      <c r="D210" t="e">
        <f t="shared" si="79"/>
        <v>#NUM!</v>
      </c>
      <c r="E210">
        <f t="shared" si="80"/>
        <v>3.7148658700887163</v>
      </c>
      <c r="F210">
        <f t="shared" si="81"/>
        <v>-3.7148658700887163</v>
      </c>
      <c r="G210">
        <f t="shared" si="82"/>
        <v>4.5512621809319574E-16</v>
      </c>
      <c r="H210">
        <f t="shared" si="83"/>
        <v>1.1706968128257578</v>
      </c>
      <c r="I210" t="e">
        <f t="shared" si="74"/>
        <v>#NUM!</v>
      </c>
      <c r="J210" t="e">
        <f t="shared" si="94"/>
        <v>#NUM!</v>
      </c>
      <c r="K210" t="e">
        <f t="shared" si="95"/>
        <v>#NUM!</v>
      </c>
      <c r="L210" t="e">
        <f t="shared" si="96"/>
        <v>#NUM!</v>
      </c>
      <c r="M210">
        <f t="shared" si="84"/>
        <v>47.441050008873276</v>
      </c>
      <c r="N210">
        <f t="shared" si="85"/>
        <v>1.0586472250070716E-15</v>
      </c>
      <c r="O210">
        <f t="shared" si="75"/>
        <v>1.0586472250070716E-15</v>
      </c>
      <c r="P210">
        <f t="shared" si="86"/>
        <v>87.340100442375913</v>
      </c>
      <c r="Q210">
        <f t="shared" si="87"/>
        <v>6.1257422745430945E-15</v>
      </c>
      <c r="R210">
        <f t="shared" si="88"/>
        <v>-49.999999999999957</v>
      </c>
      <c r="S210">
        <f t="shared" si="89"/>
        <v>17.999999999999986</v>
      </c>
      <c r="T210" t="e">
        <f t="shared" si="97"/>
        <v>#NUM!</v>
      </c>
      <c r="U210">
        <f t="shared" si="98"/>
        <v>0</v>
      </c>
      <c r="V210">
        <f t="shared" si="99"/>
        <v>0</v>
      </c>
      <c r="W210">
        <f t="shared" si="100"/>
        <v>0</v>
      </c>
      <c r="X210">
        <f t="shared" si="101"/>
        <v>-6.3856662627548286E-2</v>
      </c>
      <c r="Y210">
        <f t="shared" si="90"/>
        <v>47.441050008873276</v>
      </c>
      <c r="Z210">
        <f t="shared" si="91"/>
        <v>1.0586472250070716E-15</v>
      </c>
      <c r="AA210">
        <f t="shared" si="73"/>
        <v>87.340100442375913</v>
      </c>
      <c r="AB210">
        <f t="shared" si="92"/>
        <v>17.999999999999986</v>
      </c>
      <c r="AC210">
        <f t="shared" si="93"/>
        <v>6.912172638888867E-4</v>
      </c>
    </row>
    <row r="211" spans="1:29" x14ac:dyDescent="0.2">
      <c r="A211" s="11">
        <f t="shared" si="76"/>
        <v>17.999999999999986</v>
      </c>
      <c r="B211" t="e">
        <f t="shared" si="77"/>
        <v>#NUM!</v>
      </c>
      <c r="C211" t="e">
        <f t="shared" si="78"/>
        <v>#NUM!</v>
      </c>
      <c r="D211" t="e">
        <f t="shared" si="79"/>
        <v>#NUM!</v>
      </c>
      <c r="E211">
        <f t="shared" si="80"/>
        <v>3.7148658700887163</v>
      </c>
      <c r="F211">
        <f t="shared" si="81"/>
        <v>-3.7148658700887163</v>
      </c>
      <c r="G211">
        <f t="shared" si="82"/>
        <v>4.5512621809319574E-16</v>
      </c>
      <c r="H211">
        <f t="shared" si="83"/>
        <v>1.1706968128257578</v>
      </c>
      <c r="I211" t="e">
        <f t="shared" si="74"/>
        <v>#NUM!</v>
      </c>
      <c r="J211" t="e">
        <f t="shared" si="94"/>
        <v>#NUM!</v>
      </c>
      <c r="K211" t="e">
        <f t="shared" si="95"/>
        <v>#NUM!</v>
      </c>
      <c r="L211" t="e">
        <f t="shared" si="96"/>
        <v>#NUM!</v>
      </c>
      <c r="M211">
        <f t="shared" si="84"/>
        <v>47.441050008873276</v>
      </c>
      <c r="N211">
        <f t="shared" si="85"/>
        <v>1.0586472250070716E-15</v>
      </c>
      <c r="O211">
        <f t="shared" si="75"/>
        <v>1.0586472250070716E-15</v>
      </c>
      <c r="P211">
        <f t="shared" si="86"/>
        <v>87.340100442375913</v>
      </c>
      <c r="Q211">
        <f t="shared" si="87"/>
        <v>6.1597741760683349E-15</v>
      </c>
      <c r="R211">
        <f t="shared" si="88"/>
        <v>-50.277777777777743</v>
      </c>
      <c r="S211">
        <f t="shared" si="89"/>
        <v>18.099999999999987</v>
      </c>
      <c r="T211" t="e">
        <f t="shared" si="97"/>
        <v>#NUM!</v>
      </c>
      <c r="U211">
        <f t="shared" si="98"/>
        <v>0</v>
      </c>
      <c r="V211">
        <f t="shared" si="99"/>
        <v>0</v>
      </c>
      <c r="W211">
        <f t="shared" si="100"/>
        <v>0</v>
      </c>
      <c r="X211">
        <f t="shared" si="101"/>
        <v>-6.5737957676902173E-2</v>
      </c>
      <c r="Y211">
        <f t="shared" si="90"/>
        <v>47.441050008873276</v>
      </c>
      <c r="Z211">
        <f t="shared" si="91"/>
        <v>1.0586472250070716E-15</v>
      </c>
      <c r="AA211">
        <f t="shared" si="73"/>
        <v>87.340100442375913</v>
      </c>
      <c r="AB211">
        <f t="shared" si="92"/>
        <v>18.099999999999987</v>
      </c>
      <c r="AC211">
        <f t="shared" si="93"/>
        <v>7.0683749999999809E-4</v>
      </c>
    </row>
    <row r="212" spans="1:29" x14ac:dyDescent="0.2">
      <c r="A212" s="11">
        <f t="shared" si="76"/>
        <v>18.099999999999987</v>
      </c>
      <c r="B212" t="e">
        <f t="shared" si="77"/>
        <v>#NUM!</v>
      </c>
      <c r="C212" t="e">
        <f t="shared" si="78"/>
        <v>#NUM!</v>
      </c>
      <c r="D212" t="e">
        <f t="shared" si="79"/>
        <v>#NUM!</v>
      </c>
      <c r="E212">
        <f t="shared" si="80"/>
        <v>3.7148658700887163</v>
      </c>
      <c r="F212">
        <f t="shared" si="81"/>
        <v>-3.7148658700887163</v>
      </c>
      <c r="G212">
        <f t="shared" si="82"/>
        <v>4.5512621809319574E-16</v>
      </c>
      <c r="H212">
        <f t="shared" si="83"/>
        <v>1.1706968128257578</v>
      </c>
      <c r="I212" t="e">
        <f t="shared" si="74"/>
        <v>#NUM!</v>
      </c>
      <c r="J212" t="e">
        <f t="shared" si="94"/>
        <v>#NUM!</v>
      </c>
      <c r="K212" t="e">
        <f t="shared" si="95"/>
        <v>#NUM!</v>
      </c>
      <c r="L212" t="e">
        <f t="shared" si="96"/>
        <v>#NUM!</v>
      </c>
      <c r="M212">
        <f t="shared" si="84"/>
        <v>47.441050008873276</v>
      </c>
      <c r="N212">
        <f t="shared" si="85"/>
        <v>1.0586472250070716E-15</v>
      </c>
      <c r="O212">
        <f t="shared" si="75"/>
        <v>1.0586472250070716E-15</v>
      </c>
      <c r="P212">
        <f t="shared" si="86"/>
        <v>87.340100442375913</v>
      </c>
      <c r="Q212">
        <f t="shared" si="87"/>
        <v>6.1938060775935746E-15</v>
      </c>
      <c r="R212">
        <f t="shared" si="88"/>
        <v>-50.555555555555522</v>
      </c>
      <c r="S212">
        <f t="shared" si="89"/>
        <v>18.199999999999989</v>
      </c>
      <c r="T212" t="e">
        <f t="shared" si="97"/>
        <v>#NUM!</v>
      </c>
      <c r="U212">
        <f t="shared" si="98"/>
        <v>0</v>
      </c>
      <c r="V212">
        <f t="shared" si="99"/>
        <v>0</v>
      </c>
      <c r="W212">
        <f t="shared" si="100"/>
        <v>0</v>
      </c>
      <c r="X212">
        <f t="shared" si="101"/>
        <v>-6.7654962195174168E-2</v>
      </c>
      <c r="Y212">
        <f t="shared" si="90"/>
        <v>47.441050008873276</v>
      </c>
      <c r="Z212">
        <f t="shared" si="91"/>
        <v>1.0586472250070716E-15</v>
      </c>
      <c r="AA212">
        <f t="shared" si="73"/>
        <v>87.340100442375913</v>
      </c>
      <c r="AB212">
        <f t="shared" si="92"/>
        <v>18.199999999999989</v>
      </c>
      <c r="AC212">
        <f t="shared" si="93"/>
        <v>7.2263226388888716E-4</v>
      </c>
    </row>
    <row r="213" spans="1:29" x14ac:dyDescent="0.2">
      <c r="A213" s="11">
        <f t="shared" si="76"/>
        <v>18.199999999999989</v>
      </c>
      <c r="B213" t="e">
        <f t="shared" si="77"/>
        <v>#NUM!</v>
      </c>
      <c r="C213" t="e">
        <f t="shared" si="78"/>
        <v>#NUM!</v>
      </c>
      <c r="D213" t="e">
        <f t="shared" si="79"/>
        <v>#NUM!</v>
      </c>
      <c r="E213">
        <f t="shared" si="80"/>
        <v>3.7148658700887163</v>
      </c>
      <c r="F213">
        <f t="shared" si="81"/>
        <v>-3.7148658700887163</v>
      </c>
      <c r="G213">
        <f t="shared" si="82"/>
        <v>4.5512621809319574E-16</v>
      </c>
      <c r="H213">
        <f t="shared" si="83"/>
        <v>1.1706968128257578</v>
      </c>
      <c r="I213" t="e">
        <f t="shared" si="74"/>
        <v>#NUM!</v>
      </c>
      <c r="J213" t="e">
        <f t="shared" si="94"/>
        <v>#NUM!</v>
      </c>
      <c r="K213" t="e">
        <f t="shared" si="95"/>
        <v>#NUM!</v>
      </c>
      <c r="L213" t="e">
        <f t="shared" si="96"/>
        <v>#NUM!</v>
      </c>
      <c r="M213">
        <f t="shared" si="84"/>
        <v>47.441050008873276</v>
      </c>
      <c r="N213">
        <f t="shared" si="85"/>
        <v>1.0586472250070716E-15</v>
      </c>
      <c r="O213">
        <f t="shared" si="75"/>
        <v>1.0586472250070716E-15</v>
      </c>
      <c r="P213">
        <f t="shared" si="86"/>
        <v>87.340100442375913</v>
      </c>
      <c r="Q213">
        <f t="shared" si="87"/>
        <v>6.227837979118815E-15</v>
      </c>
      <c r="R213">
        <f t="shared" si="88"/>
        <v>-50.833333333333307</v>
      </c>
      <c r="S213">
        <f t="shared" si="89"/>
        <v>18.29999999999999</v>
      </c>
      <c r="T213" t="e">
        <f t="shared" si="97"/>
        <v>#NUM!</v>
      </c>
      <c r="U213">
        <f t="shared" si="98"/>
        <v>0</v>
      </c>
      <c r="V213">
        <f t="shared" si="99"/>
        <v>0</v>
      </c>
      <c r="W213">
        <f t="shared" si="100"/>
        <v>0</v>
      </c>
      <c r="X213">
        <f t="shared" si="101"/>
        <v>-6.9608000813604784E-2</v>
      </c>
      <c r="Y213">
        <f t="shared" si="90"/>
        <v>47.441050008873276</v>
      </c>
      <c r="Z213">
        <f t="shared" si="91"/>
        <v>1.0586472250070716E-15</v>
      </c>
      <c r="AA213">
        <f t="shared" si="73"/>
        <v>87.340100442375913</v>
      </c>
      <c r="AB213">
        <f t="shared" si="92"/>
        <v>18.29999999999999</v>
      </c>
      <c r="AC213">
        <f t="shared" si="93"/>
        <v>7.3860155555555401E-4</v>
      </c>
    </row>
    <row r="214" spans="1:29" x14ac:dyDescent="0.2">
      <c r="A214" s="11">
        <f t="shared" si="76"/>
        <v>18.29999999999999</v>
      </c>
      <c r="B214" t="e">
        <f t="shared" si="77"/>
        <v>#NUM!</v>
      </c>
      <c r="C214" t="e">
        <f t="shared" si="78"/>
        <v>#NUM!</v>
      </c>
      <c r="D214" t="e">
        <f t="shared" si="79"/>
        <v>#NUM!</v>
      </c>
      <c r="E214">
        <f t="shared" si="80"/>
        <v>3.7148658700887163</v>
      </c>
      <c r="F214">
        <f t="shared" si="81"/>
        <v>-3.7148658700887163</v>
      </c>
      <c r="G214">
        <f t="shared" si="82"/>
        <v>4.5512621809319574E-16</v>
      </c>
      <c r="H214">
        <f t="shared" si="83"/>
        <v>1.1706968128257578</v>
      </c>
      <c r="I214" t="e">
        <f t="shared" si="74"/>
        <v>#NUM!</v>
      </c>
      <c r="J214" t="e">
        <f t="shared" si="94"/>
        <v>#NUM!</v>
      </c>
      <c r="K214" t="e">
        <f t="shared" si="95"/>
        <v>#NUM!</v>
      </c>
      <c r="L214" t="e">
        <f t="shared" si="96"/>
        <v>#NUM!</v>
      </c>
      <c r="M214">
        <f t="shared" si="84"/>
        <v>47.441050008873276</v>
      </c>
      <c r="N214">
        <f t="shared" si="85"/>
        <v>1.0586472250070716E-15</v>
      </c>
      <c r="O214">
        <f t="shared" si="75"/>
        <v>1.0586472250070716E-15</v>
      </c>
      <c r="P214">
        <f t="shared" si="86"/>
        <v>87.340100442375913</v>
      </c>
      <c r="Q214">
        <f t="shared" si="87"/>
        <v>6.2618698806440546E-15</v>
      </c>
      <c r="R214">
        <f t="shared" si="88"/>
        <v>-51.111111111111086</v>
      </c>
      <c r="S214">
        <f t="shared" si="89"/>
        <v>18.399999999999991</v>
      </c>
      <c r="T214" t="e">
        <f t="shared" si="97"/>
        <v>#NUM!</v>
      </c>
      <c r="U214">
        <f t="shared" si="98"/>
        <v>0</v>
      </c>
      <c r="V214">
        <f t="shared" si="99"/>
        <v>0</v>
      </c>
      <c r="W214">
        <f t="shared" si="100"/>
        <v>0</v>
      </c>
      <c r="X214">
        <f t="shared" si="101"/>
        <v>-7.159739816343455E-2</v>
      </c>
      <c r="Y214">
        <f t="shared" si="90"/>
        <v>47.441050008873276</v>
      </c>
      <c r="Z214">
        <f t="shared" si="91"/>
        <v>1.0586472250070716E-15</v>
      </c>
      <c r="AA214">
        <f t="shared" si="73"/>
        <v>87.340100442375913</v>
      </c>
      <c r="AB214">
        <f t="shared" si="92"/>
        <v>18.399999999999991</v>
      </c>
      <c r="AC214">
        <f t="shared" si="93"/>
        <v>7.5474537499999874E-4</v>
      </c>
    </row>
    <row r="215" spans="1:29" x14ac:dyDescent="0.2">
      <c r="A215" s="11">
        <f t="shared" si="76"/>
        <v>18.399999999999991</v>
      </c>
      <c r="B215" t="e">
        <f t="shared" si="77"/>
        <v>#NUM!</v>
      </c>
      <c r="C215" t="e">
        <f t="shared" si="78"/>
        <v>#NUM!</v>
      </c>
      <c r="D215" t="e">
        <f t="shared" si="79"/>
        <v>#NUM!</v>
      </c>
      <c r="E215">
        <f t="shared" si="80"/>
        <v>3.7148658700887163</v>
      </c>
      <c r="F215">
        <f t="shared" si="81"/>
        <v>-3.7148658700887163</v>
      </c>
      <c r="G215">
        <f t="shared" si="82"/>
        <v>4.5512621809319574E-16</v>
      </c>
      <c r="H215">
        <f t="shared" si="83"/>
        <v>1.1706968128257578</v>
      </c>
      <c r="I215" t="e">
        <f t="shared" si="74"/>
        <v>#NUM!</v>
      </c>
      <c r="J215" t="e">
        <f t="shared" si="94"/>
        <v>#NUM!</v>
      </c>
      <c r="K215" t="e">
        <f t="shared" si="95"/>
        <v>#NUM!</v>
      </c>
      <c r="L215" t="e">
        <f t="shared" si="96"/>
        <v>#NUM!</v>
      </c>
      <c r="M215">
        <f t="shared" si="84"/>
        <v>47.441050008873276</v>
      </c>
      <c r="N215">
        <f t="shared" si="85"/>
        <v>1.0586472250070716E-15</v>
      </c>
      <c r="O215">
        <f t="shared" si="75"/>
        <v>1.0586472250070716E-15</v>
      </c>
      <c r="P215">
        <f t="shared" si="86"/>
        <v>87.340100442375913</v>
      </c>
      <c r="Q215">
        <f t="shared" si="87"/>
        <v>6.2959017821692942E-15</v>
      </c>
      <c r="R215">
        <f t="shared" si="88"/>
        <v>-51.388888888888864</v>
      </c>
      <c r="S215">
        <f t="shared" si="89"/>
        <v>18.499999999999993</v>
      </c>
      <c r="T215" t="e">
        <f t="shared" si="97"/>
        <v>#NUM!</v>
      </c>
      <c r="U215">
        <f t="shared" si="98"/>
        <v>0</v>
      </c>
      <c r="V215">
        <f t="shared" si="99"/>
        <v>0</v>
      </c>
      <c r="W215">
        <f t="shared" si="100"/>
        <v>0</v>
      </c>
      <c r="X215">
        <f t="shared" si="101"/>
        <v>-7.3623478875903911E-2</v>
      </c>
      <c r="Y215">
        <f t="shared" si="90"/>
        <v>47.441050008873276</v>
      </c>
      <c r="Z215">
        <f t="shared" si="91"/>
        <v>1.0586472250070716E-15</v>
      </c>
      <c r="AA215">
        <f t="shared" si="73"/>
        <v>87.340100442375913</v>
      </c>
      <c r="AB215">
        <f t="shared" si="92"/>
        <v>18.499999999999993</v>
      </c>
      <c r="AC215">
        <f t="shared" si="93"/>
        <v>7.7106372222222116E-4</v>
      </c>
    </row>
    <row r="216" spans="1:29" x14ac:dyDescent="0.2">
      <c r="A216" s="11">
        <f t="shared" si="76"/>
        <v>18.499999999999993</v>
      </c>
      <c r="B216" t="e">
        <f t="shared" si="77"/>
        <v>#NUM!</v>
      </c>
      <c r="C216" t="e">
        <f t="shared" si="78"/>
        <v>#NUM!</v>
      </c>
      <c r="D216" t="e">
        <f t="shared" si="79"/>
        <v>#NUM!</v>
      </c>
      <c r="E216">
        <f t="shared" si="80"/>
        <v>3.7148658700887163</v>
      </c>
      <c r="F216">
        <f t="shared" si="81"/>
        <v>-3.7148658700887163</v>
      </c>
      <c r="G216">
        <f t="shared" si="82"/>
        <v>4.5512621809319574E-16</v>
      </c>
      <c r="H216">
        <f t="shared" si="83"/>
        <v>1.1706968128257578</v>
      </c>
      <c r="I216" t="e">
        <f t="shared" si="74"/>
        <v>#NUM!</v>
      </c>
      <c r="J216" t="e">
        <f t="shared" si="94"/>
        <v>#NUM!</v>
      </c>
      <c r="K216" t="e">
        <f t="shared" si="95"/>
        <v>#NUM!</v>
      </c>
      <c r="L216" t="e">
        <f t="shared" si="96"/>
        <v>#NUM!</v>
      </c>
      <c r="M216">
        <f t="shared" si="84"/>
        <v>47.441050008873276</v>
      </c>
      <c r="N216">
        <f t="shared" si="85"/>
        <v>1.0586472250070716E-15</v>
      </c>
      <c r="O216">
        <f t="shared" si="75"/>
        <v>1.0586472250070716E-15</v>
      </c>
      <c r="P216">
        <f t="shared" si="86"/>
        <v>87.340100442375913</v>
      </c>
      <c r="Q216">
        <f t="shared" si="87"/>
        <v>6.3299336836945346E-15</v>
      </c>
      <c r="R216">
        <f t="shared" si="88"/>
        <v>-51.66666666666665</v>
      </c>
      <c r="S216">
        <f t="shared" si="89"/>
        <v>18.599999999999994</v>
      </c>
      <c r="T216" t="e">
        <f t="shared" si="97"/>
        <v>#NUM!</v>
      </c>
      <c r="U216">
        <f t="shared" si="98"/>
        <v>0</v>
      </c>
      <c r="V216">
        <f t="shared" si="99"/>
        <v>0</v>
      </c>
      <c r="W216">
        <f t="shared" si="100"/>
        <v>0</v>
      </c>
      <c r="X216">
        <f t="shared" si="101"/>
        <v>-7.5686567582253422E-2</v>
      </c>
      <c r="Y216">
        <f t="shared" si="90"/>
        <v>47.441050008873276</v>
      </c>
      <c r="Z216">
        <f t="shared" si="91"/>
        <v>1.0586472250070716E-15</v>
      </c>
      <c r="AA216">
        <f t="shared" si="73"/>
        <v>87.340100442375913</v>
      </c>
      <c r="AB216">
        <f t="shared" si="92"/>
        <v>18.599999999999994</v>
      </c>
      <c r="AC216">
        <f t="shared" si="93"/>
        <v>7.8755659722222146E-4</v>
      </c>
    </row>
    <row r="217" spans="1:29" x14ac:dyDescent="0.2">
      <c r="A217" s="11">
        <f t="shared" si="76"/>
        <v>18.599999999999994</v>
      </c>
      <c r="B217" t="e">
        <f t="shared" si="77"/>
        <v>#NUM!</v>
      </c>
      <c r="C217" t="e">
        <f t="shared" si="78"/>
        <v>#NUM!</v>
      </c>
      <c r="D217" t="e">
        <f t="shared" si="79"/>
        <v>#NUM!</v>
      </c>
      <c r="E217">
        <f t="shared" si="80"/>
        <v>3.7148658700887163</v>
      </c>
      <c r="F217">
        <f t="shared" si="81"/>
        <v>-3.7148658700887163</v>
      </c>
      <c r="G217">
        <f t="shared" si="82"/>
        <v>4.5512621809319574E-16</v>
      </c>
      <c r="H217">
        <f t="shared" si="83"/>
        <v>1.1706968128257578</v>
      </c>
      <c r="I217" t="e">
        <f t="shared" si="74"/>
        <v>#NUM!</v>
      </c>
      <c r="J217" t="e">
        <f t="shared" si="94"/>
        <v>#NUM!</v>
      </c>
      <c r="K217" t="e">
        <f t="shared" si="95"/>
        <v>#NUM!</v>
      </c>
      <c r="L217" t="e">
        <f t="shared" si="96"/>
        <v>#NUM!</v>
      </c>
      <c r="M217">
        <f t="shared" si="84"/>
        <v>47.441050008873276</v>
      </c>
      <c r="N217">
        <f t="shared" si="85"/>
        <v>1.0586472250070716E-15</v>
      </c>
      <c r="O217">
        <f t="shared" si="75"/>
        <v>1.0586472250070716E-15</v>
      </c>
      <c r="P217">
        <f t="shared" si="86"/>
        <v>87.340100442375913</v>
      </c>
      <c r="Q217">
        <f t="shared" si="87"/>
        <v>6.3639655852197742E-15</v>
      </c>
      <c r="R217">
        <f t="shared" si="88"/>
        <v>-51.944444444444429</v>
      </c>
      <c r="S217">
        <f t="shared" si="89"/>
        <v>18.699999999999996</v>
      </c>
      <c r="T217" t="e">
        <f t="shared" si="97"/>
        <v>#NUM!</v>
      </c>
      <c r="U217">
        <f t="shared" si="98"/>
        <v>0</v>
      </c>
      <c r="V217">
        <f t="shared" si="99"/>
        <v>0</v>
      </c>
      <c r="W217">
        <f t="shared" si="100"/>
        <v>0</v>
      </c>
      <c r="X217">
        <f t="shared" si="101"/>
        <v>-7.7786988913723543E-2</v>
      </c>
      <c r="Y217">
        <f t="shared" si="90"/>
        <v>47.441050008873276</v>
      </c>
      <c r="Z217">
        <f t="shared" si="91"/>
        <v>1.0586472250070716E-15</v>
      </c>
      <c r="AA217">
        <f t="shared" si="73"/>
        <v>87.340100442375913</v>
      </c>
      <c r="AB217">
        <f t="shared" si="92"/>
        <v>18.699999999999996</v>
      </c>
      <c r="AC217">
        <f t="shared" si="93"/>
        <v>8.0422399999999933E-4</v>
      </c>
    </row>
    <row r="218" spans="1:29" x14ac:dyDescent="0.2">
      <c r="A218" s="11">
        <f t="shared" si="76"/>
        <v>18.699999999999996</v>
      </c>
      <c r="B218" t="e">
        <f t="shared" si="77"/>
        <v>#NUM!</v>
      </c>
      <c r="C218" t="e">
        <f t="shared" si="78"/>
        <v>#NUM!</v>
      </c>
      <c r="D218" t="e">
        <f t="shared" si="79"/>
        <v>#NUM!</v>
      </c>
      <c r="E218">
        <f t="shared" si="80"/>
        <v>3.7148658700887163</v>
      </c>
      <c r="F218">
        <f t="shared" si="81"/>
        <v>-3.7148658700887163</v>
      </c>
      <c r="G218">
        <f t="shared" si="82"/>
        <v>4.5512621809319574E-16</v>
      </c>
      <c r="H218">
        <f t="shared" si="83"/>
        <v>1.1706968128257578</v>
      </c>
      <c r="I218" t="e">
        <f t="shared" si="74"/>
        <v>#NUM!</v>
      </c>
      <c r="J218" t="e">
        <f t="shared" si="94"/>
        <v>#NUM!</v>
      </c>
      <c r="K218" t="e">
        <f t="shared" si="95"/>
        <v>#NUM!</v>
      </c>
      <c r="L218" t="e">
        <f t="shared" si="96"/>
        <v>#NUM!</v>
      </c>
      <c r="M218">
        <f t="shared" si="84"/>
        <v>47.441050008873276</v>
      </c>
      <c r="N218">
        <f t="shared" si="85"/>
        <v>1.0586472250070716E-15</v>
      </c>
      <c r="O218">
        <f t="shared" si="75"/>
        <v>1.0586472250070716E-15</v>
      </c>
      <c r="P218">
        <f t="shared" si="86"/>
        <v>87.340100442375913</v>
      </c>
      <c r="Q218">
        <f t="shared" si="87"/>
        <v>6.3979974867450146E-15</v>
      </c>
      <c r="R218">
        <f t="shared" si="88"/>
        <v>-52.222222222222214</v>
      </c>
      <c r="S218">
        <f t="shared" si="89"/>
        <v>18.799999999999997</v>
      </c>
      <c r="T218" t="e">
        <f t="shared" si="97"/>
        <v>#NUM!</v>
      </c>
      <c r="U218">
        <f t="shared" si="98"/>
        <v>0</v>
      </c>
      <c r="V218">
        <f t="shared" si="99"/>
        <v>0</v>
      </c>
      <c r="W218">
        <f t="shared" si="100"/>
        <v>0</v>
      </c>
      <c r="X218">
        <f t="shared" si="101"/>
        <v>-7.99250675015548E-2</v>
      </c>
      <c r="Y218">
        <f t="shared" si="90"/>
        <v>47.441050008873276</v>
      </c>
      <c r="Z218">
        <f t="shared" si="91"/>
        <v>1.0586472250070716E-15</v>
      </c>
      <c r="AA218">
        <f t="shared" si="73"/>
        <v>87.340100442375913</v>
      </c>
      <c r="AB218">
        <f t="shared" si="92"/>
        <v>18.799999999999997</v>
      </c>
      <c r="AC218">
        <f t="shared" si="93"/>
        <v>8.2106593055555519E-4</v>
      </c>
    </row>
    <row r="219" spans="1:29" x14ac:dyDescent="0.2">
      <c r="A219" s="11">
        <f t="shared" si="76"/>
        <v>18.799999999999997</v>
      </c>
      <c r="B219" t="e">
        <f t="shared" si="77"/>
        <v>#NUM!</v>
      </c>
      <c r="C219" t="e">
        <f t="shared" si="78"/>
        <v>#NUM!</v>
      </c>
      <c r="D219" t="e">
        <f t="shared" si="79"/>
        <v>#NUM!</v>
      </c>
      <c r="E219">
        <f t="shared" si="80"/>
        <v>3.7148658700887163</v>
      </c>
      <c r="F219">
        <f t="shared" si="81"/>
        <v>-3.7148658700887163</v>
      </c>
      <c r="G219">
        <f t="shared" si="82"/>
        <v>4.5512621809319574E-16</v>
      </c>
      <c r="H219">
        <f t="shared" si="83"/>
        <v>1.1706968128257578</v>
      </c>
      <c r="I219" t="e">
        <f t="shared" si="74"/>
        <v>#NUM!</v>
      </c>
      <c r="J219" t="e">
        <f t="shared" si="94"/>
        <v>#NUM!</v>
      </c>
      <c r="K219" t="e">
        <f t="shared" si="95"/>
        <v>#NUM!</v>
      </c>
      <c r="L219" t="e">
        <f t="shared" si="96"/>
        <v>#NUM!</v>
      </c>
      <c r="M219">
        <f t="shared" si="84"/>
        <v>47.441050008873276</v>
      </c>
      <c r="N219">
        <f t="shared" si="85"/>
        <v>1.0586472250070716E-15</v>
      </c>
      <c r="O219">
        <f t="shared" si="75"/>
        <v>1.0586472250070716E-15</v>
      </c>
      <c r="P219">
        <f t="shared" si="86"/>
        <v>87.340100442375913</v>
      </c>
      <c r="Q219">
        <f t="shared" si="87"/>
        <v>6.4320293882702543E-15</v>
      </c>
      <c r="R219">
        <f t="shared" si="88"/>
        <v>-52.499999999999993</v>
      </c>
      <c r="S219">
        <f t="shared" si="89"/>
        <v>18.899999999999999</v>
      </c>
      <c r="T219" t="e">
        <f t="shared" si="97"/>
        <v>#NUM!</v>
      </c>
      <c r="U219">
        <f t="shared" si="98"/>
        <v>0</v>
      </c>
      <c r="V219">
        <f t="shared" si="99"/>
        <v>0</v>
      </c>
      <c r="W219">
        <f t="shared" si="100"/>
        <v>0</v>
      </c>
      <c r="X219">
        <f t="shared" si="101"/>
        <v>-8.2101127976987667E-2</v>
      </c>
      <c r="Y219">
        <f t="shared" si="90"/>
        <v>47.441050008873276</v>
      </c>
      <c r="Z219">
        <f t="shared" si="91"/>
        <v>1.0586472250070716E-15</v>
      </c>
      <c r="AA219">
        <f t="shared" ref="AA219:AA259" si="102">IF(X219&lt;=0,P219,0)</f>
        <v>87.340100442375913</v>
      </c>
      <c r="AB219">
        <f t="shared" si="92"/>
        <v>18.899999999999999</v>
      </c>
      <c r="AC219">
        <f t="shared" si="93"/>
        <v>8.3808238888888873E-4</v>
      </c>
    </row>
    <row r="220" spans="1:29" x14ac:dyDescent="0.2">
      <c r="A220" s="11">
        <f t="shared" si="76"/>
        <v>18.899999999999999</v>
      </c>
      <c r="B220" t="e">
        <f t="shared" si="77"/>
        <v>#NUM!</v>
      </c>
      <c r="C220" t="e">
        <f t="shared" si="78"/>
        <v>#NUM!</v>
      </c>
      <c r="D220" t="e">
        <f t="shared" si="79"/>
        <v>#NUM!</v>
      </c>
      <c r="E220">
        <f t="shared" si="80"/>
        <v>3.7148658700887163</v>
      </c>
      <c r="F220">
        <f t="shared" si="81"/>
        <v>-3.7148658700887163</v>
      </c>
      <c r="G220">
        <f t="shared" si="82"/>
        <v>4.5512621809319574E-16</v>
      </c>
      <c r="H220">
        <f t="shared" si="83"/>
        <v>1.1706968128257578</v>
      </c>
      <c r="I220" t="e">
        <f t="shared" si="74"/>
        <v>#NUM!</v>
      </c>
      <c r="J220" t="e">
        <f t="shared" si="94"/>
        <v>#NUM!</v>
      </c>
      <c r="K220" t="e">
        <f t="shared" si="95"/>
        <v>#NUM!</v>
      </c>
      <c r="L220" t="e">
        <f t="shared" si="96"/>
        <v>#NUM!</v>
      </c>
      <c r="M220">
        <f t="shared" si="84"/>
        <v>47.441050008873276</v>
      </c>
      <c r="N220">
        <f t="shared" si="85"/>
        <v>1.0586472250070716E-15</v>
      </c>
      <c r="O220">
        <f t="shared" si="75"/>
        <v>1.0586472250070716E-15</v>
      </c>
      <c r="P220">
        <f t="shared" si="86"/>
        <v>87.340100442375913</v>
      </c>
      <c r="Q220">
        <f t="shared" si="87"/>
        <v>6.4660612897954947E-15</v>
      </c>
      <c r="R220">
        <f t="shared" si="88"/>
        <v>-52.777777777777779</v>
      </c>
      <c r="S220">
        <f t="shared" si="89"/>
        <v>19</v>
      </c>
      <c r="T220" t="e">
        <f t="shared" si="97"/>
        <v>#NUM!</v>
      </c>
      <c r="U220">
        <f t="shared" si="98"/>
        <v>0</v>
      </c>
      <c r="V220">
        <f t="shared" si="99"/>
        <v>0</v>
      </c>
      <c r="W220">
        <f t="shared" si="100"/>
        <v>0</v>
      </c>
      <c r="X220">
        <f t="shared" si="101"/>
        <v>-8.4315494971262672E-2</v>
      </c>
      <c r="Y220">
        <f t="shared" si="90"/>
        <v>47.441050008873276</v>
      </c>
      <c r="Z220">
        <f t="shared" si="91"/>
        <v>1.0586472250070716E-15</v>
      </c>
      <c r="AA220">
        <f t="shared" si="102"/>
        <v>87.340100442375913</v>
      </c>
      <c r="AB220">
        <f t="shared" si="92"/>
        <v>19</v>
      </c>
      <c r="AC220">
        <f t="shared" si="93"/>
        <v>8.5527337500000016E-4</v>
      </c>
    </row>
    <row r="221" spans="1:29" x14ac:dyDescent="0.2">
      <c r="A221" s="11">
        <f t="shared" si="76"/>
        <v>19</v>
      </c>
      <c r="B221" t="e">
        <f t="shared" si="77"/>
        <v>#NUM!</v>
      </c>
      <c r="C221" t="e">
        <f t="shared" si="78"/>
        <v>#NUM!</v>
      </c>
      <c r="D221" t="e">
        <f t="shared" si="79"/>
        <v>#NUM!</v>
      </c>
      <c r="E221">
        <f t="shared" si="80"/>
        <v>3.7148658700887163</v>
      </c>
      <c r="F221">
        <f t="shared" si="81"/>
        <v>-3.7148658700887163</v>
      </c>
      <c r="G221">
        <f t="shared" si="82"/>
        <v>4.5512621809319574E-16</v>
      </c>
      <c r="H221">
        <f t="shared" si="83"/>
        <v>1.1706968128257578</v>
      </c>
      <c r="I221" t="e">
        <f t="shared" si="74"/>
        <v>#NUM!</v>
      </c>
      <c r="J221" t="e">
        <f t="shared" si="94"/>
        <v>#NUM!</v>
      </c>
      <c r="K221" t="e">
        <f t="shared" si="95"/>
        <v>#NUM!</v>
      </c>
      <c r="L221" t="e">
        <f t="shared" si="96"/>
        <v>#NUM!</v>
      </c>
      <c r="M221">
        <f t="shared" si="84"/>
        <v>47.441050008873276</v>
      </c>
      <c r="N221">
        <f t="shared" si="85"/>
        <v>1.0586472250070716E-15</v>
      </c>
      <c r="O221">
        <f t="shared" si="75"/>
        <v>1.0586472250070716E-15</v>
      </c>
      <c r="P221">
        <f t="shared" si="86"/>
        <v>87.340100442375913</v>
      </c>
      <c r="Q221">
        <f t="shared" si="87"/>
        <v>6.5000931913207343E-15</v>
      </c>
      <c r="R221">
        <f t="shared" si="88"/>
        <v>-53.055555555555557</v>
      </c>
      <c r="S221">
        <f t="shared" si="89"/>
        <v>19.100000000000001</v>
      </c>
      <c r="T221" t="e">
        <f t="shared" si="97"/>
        <v>#NUM!</v>
      </c>
      <c r="U221">
        <f t="shared" si="98"/>
        <v>0</v>
      </c>
      <c r="V221">
        <f t="shared" si="99"/>
        <v>0</v>
      </c>
      <c r="W221">
        <f t="shared" si="100"/>
        <v>0</v>
      </c>
      <c r="X221">
        <f t="shared" si="101"/>
        <v>-8.6568493115620301E-2</v>
      </c>
      <c r="Y221">
        <f t="shared" si="90"/>
        <v>47.441050008873276</v>
      </c>
      <c r="Z221">
        <f t="shared" si="91"/>
        <v>1.0586472250070716E-15</v>
      </c>
      <c r="AA221">
        <f t="shared" si="102"/>
        <v>87.340100442375913</v>
      </c>
      <c r="AB221">
        <f t="shared" si="92"/>
        <v>19.100000000000001</v>
      </c>
      <c r="AC221">
        <f t="shared" si="93"/>
        <v>8.7263888888888927E-4</v>
      </c>
    </row>
    <row r="222" spans="1:29" x14ac:dyDescent="0.2">
      <c r="A222" s="11">
        <f t="shared" si="76"/>
        <v>19.100000000000001</v>
      </c>
      <c r="B222" t="e">
        <f t="shared" si="77"/>
        <v>#NUM!</v>
      </c>
      <c r="C222" t="e">
        <f t="shared" si="78"/>
        <v>#NUM!</v>
      </c>
      <c r="D222" t="e">
        <f t="shared" si="79"/>
        <v>#NUM!</v>
      </c>
      <c r="E222">
        <f t="shared" si="80"/>
        <v>3.7148658700887163</v>
      </c>
      <c r="F222">
        <f t="shared" si="81"/>
        <v>-3.7148658700887163</v>
      </c>
      <c r="G222">
        <f t="shared" si="82"/>
        <v>4.5512621809319574E-16</v>
      </c>
      <c r="H222">
        <f t="shared" si="83"/>
        <v>1.1706968128257578</v>
      </c>
      <c r="I222" t="e">
        <f t="shared" si="74"/>
        <v>#NUM!</v>
      </c>
      <c r="J222" t="e">
        <f t="shared" si="94"/>
        <v>#NUM!</v>
      </c>
      <c r="K222" t="e">
        <f t="shared" si="95"/>
        <v>#NUM!</v>
      </c>
      <c r="L222" t="e">
        <f t="shared" si="96"/>
        <v>#NUM!</v>
      </c>
      <c r="M222">
        <f t="shared" si="84"/>
        <v>47.441050008873276</v>
      </c>
      <c r="N222">
        <f t="shared" si="85"/>
        <v>1.0586472250070716E-15</v>
      </c>
      <c r="O222">
        <f t="shared" si="75"/>
        <v>1.0586472250070716E-15</v>
      </c>
      <c r="P222">
        <f t="shared" si="86"/>
        <v>87.340100442375913</v>
      </c>
      <c r="Q222">
        <f t="shared" si="87"/>
        <v>6.5341250928459747E-15</v>
      </c>
      <c r="R222">
        <f t="shared" si="88"/>
        <v>-53.333333333333343</v>
      </c>
      <c r="S222">
        <f t="shared" si="89"/>
        <v>19.200000000000003</v>
      </c>
      <c r="T222" t="e">
        <f t="shared" si="97"/>
        <v>#NUM!</v>
      </c>
      <c r="U222">
        <f t="shared" si="98"/>
        <v>0</v>
      </c>
      <c r="V222">
        <f t="shared" si="99"/>
        <v>0</v>
      </c>
      <c r="W222">
        <f t="shared" si="100"/>
        <v>0</v>
      </c>
      <c r="X222">
        <f t="shared" si="101"/>
        <v>-8.8860447041301041E-2</v>
      </c>
      <c r="Y222">
        <f t="shared" si="90"/>
        <v>47.441050008873276</v>
      </c>
      <c r="Z222">
        <f t="shared" si="91"/>
        <v>1.0586472250070716E-15</v>
      </c>
      <c r="AA222">
        <f t="shared" si="102"/>
        <v>87.340100442375913</v>
      </c>
      <c r="AB222">
        <f t="shared" si="92"/>
        <v>19.200000000000003</v>
      </c>
      <c r="AC222">
        <f t="shared" si="93"/>
        <v>8.9017893055555616E-4</v>
      </c>
    </row>
    <row r="223" spans="1:29" x14ac:dyDescent="0.2">
      <c r="A223" s="11">
        <f t="shared" si="76"/>
        <v>19.200000000000003</v>
      </c>
      <c r="B223" t="e">
        <f t="shared" si="77"/>
        <v>#NUM!</v>
      </c>
      <c r="C223" t="e">
        <f t="shared" si="78"/>
        <v>#NUM!</v>
      </c>
      <c r="D223" t="e">
        <f t="shared" si="79"/>
        <v>#NUM!</v>
      </c>
      <c r="E223">
        <f t="shared" si="80"/>
        <v>3.7148658700887163</v>
      </c>
      <c r="F223">
        <f t="shared" si="81"/>
        <v>-3.7148658700887163</v>
      </c>
      <c r="G223">
        <f t="shared" si="82"/>
        <v>4.5512621809319574E-16</v>
      </c>
      <c r="H223">
        <f t="shared" si="83"/>
        <v>1.1706968128257578</v>
      </c>
      <c r="I223" t="e">
        <f t="shared" ref="I223:I259" si="103">SQRT(((B223-F223)^2)+((C223-G223)^2)+(D223^2))</f>
        <v>#NUM!</v>
      </c>
      <c r="J223" t="e">
        <f t="shared" si="94"/>
        <v>#NUM!</v>
      </c>
      <c r="K223" t="e">
        <f t="shared" si="95"/>
        <v>#NUM!</v>
      </c>
      <c r="L223" t="e">
        <f t="shared" si="96"/>
        <v>#NUM!</v>
      </c>
      <c r="M223">
        <f t="shared" si="84"/>
        <v>47.441050008873276</v>
      </c>
      <c r="N223">
        <f t="shared" si="85"/>
        <v>1.0586472250070716E-15</v>
      </c>
      <c r="O223">
        <f t="shared" ref="O223:O259" si="104">ABS(N223)</f>
        <v>1.0586472250070716E-15</v>
      </c>
      <c r="P223">
        <f t="shared" si="86"/>
        <v>87.340100442375913</v>
      </c>
      <c r="Q223">
        <f t="shared" si="87"/>
        <v>6.5681569943712143E-15</v>
      </c>
      <c r="R223">
        <f t="shared" si="88"/>
        <v>-53.611111111111121</v>
      </c>
      <c r="S223">
        <f t="shared" si="89"/>
        <v>19.300000000000004</v>
      </c>
      <c r="T223" t="e">
        <f t="shared" si="97"/>
        <v>#NUM!</v>
      </c>
      <c r="U223">
        <f t="shared" si="98"/>
        <v>0</v>
      </c>
      <c r="V223">
        <f t="shared" si="99"/>
        <v>0</v>
      </c>
      <c r="W223">
        <f t="shared" si="100"/>
        <v>0</v>
      </c>
      <c r="X223">
        <f t="shared" si="101"/>
        <v>-9.1191681379545447E-2</v>
      </c>
      <c r="Y223">
        <f t="shared" si="90"/>
        <v>47.441050008873276</v>
      </c>
      <c r="Z223">
        <f t="shared" si="91"/>
        <v>1.0586472250070716E-15</v>
      </c>
      <c r="AA223">
        <f t="shared" si="102"/>
        <v>87.340100442375913</v>
      </c>
      <c r="AB223">
        <f t="shared" si="92"/>
        <v>19.300000000000004</v>
      </c>
      <c r="AC223">
        <f t="shared" si="93"/>
        <v>9.0789350000000104E-4</v>
      </c>
    </row>
    <row r="224" spans="1:29" x14ac:dyDescent="0.2">
      <c r="A224" s="11">
        <f t="shared" ref="A224:A259" si="105">A223+$B$22</f>
        <v>19.300000000000004</v>
      </c>
      <c r="B224" t="e">
        <f t="shared" ref="B224:B259" si="106">B223+(J223*$B$22)</f>
        <v>#NUM!</v>
      </c>
      <c r="C224" t="e">
        <f t="shared" ref="C224:C259" si="107">C223+(K223*$B$22)</f>
        <v>#NUM!</v>
      </c>
      <c r="D224" t="e">
        <f t="shared" ref="D224:D259" si="108">D223+(L223*$B$22)</f>
        <v>#NUM!</v>
      </c>
      <c r="E224">
        <f t="shared" ref="E224:E259" si="109">IF($B$13=2,$B$23*((0.1036*LN(ABS(P223+1)))+0.8731),IF($B$13=3,$B$23*((0.139*LN(ABS(P223+1)))+0.7503),$B$23))</f>
        <v>3.7148658700887163</v>
      </c>
      <c r="F224">
        <f t="shared" ref="F224:F259" si="110">E224*COS(RADIANS($B$10))</f>
        <v>-3.7148658700887163</v>
      </c>
      <c r="G224">
        <f t="shared" ref="G224:G259" si="111">E224*SIN(RADIANS($B$10))</f>
        <v>4.5512621809319574E-16</v>
      </c>
      <c r="H224">
        <f t="shared" ref="H224:H259" si="112">1.22*EXP(-0.0001065*(P223+$B$12))</f>
        <v>1.1706968128257578</v>
      </c>
      <c r="I224" t="e">
        <f t="shared" si="103"/>
        <v>#NUM!</v>
      </c>
      <c r="J224" t="e">
        <f t="shared" si="94"/>
        <v>#NUM!</v>
      </c>
      <c r="K224" t="e">
        <f t="shared" si="95"/>
        <v>#NUM!</v>
      </c>
      <c r="L224" t="e">
        <f t="shared" si="96"/>
        <v>#NUM!</v>
      </c>
      <c r="M224">
        <f t="shared" ref="M224:M259" si="113">IF(X224&gt;0,IF(P223&lt;=Param_1,M223,M223+(B225*$B$22)),M223)</f>
        <v>47.441050008873276</v>
      </c>
      <c r="N224">
        <f t="shared" ref="N224:N259" si="114">IF(X224&gt;0,IF(P223&lt;=Param_1,N223,N223+(C225*$B$22)),N223)</f>
        <v>1.0586472250070716E-15</v>
      </c>
      <c r="O224">
        <f t="shared" si="104"/>
        <v>1.0586472250070716E-15</v>
      </c>
      <c r="P224">
        <f t="shared" ref="P224:P259" si="115">IF(X224&gt;0,IF(P223&lt;Param_1,P223,P223+(D225*$B$22)),P223)</f>
        <v>87.340100442375913</v>
      </c>
      <c r="Q224">
        <f t="shared" ref="Q224:Q259" si="116">IF(P223&lt;Param_1,Q223,A225*$B$23*SIN(RADIANS($B$10)))</f>
        <v>6.6021888958964539E-15</v>
      </c>
      <c r="R224">
        <f t="shared" ref="R224:R259" si="117">IF(P223&lt;Param_1,R223,A225*$B$23*COS(RADIANS($B$10)))</f>
        <v>-53.8888888888889</v>
      </c>
      <c r="S224">
        <f t="shared" ref="S224:S259" si="118">IF(P223&lt;Param_1,S223,A225)</f>
        <v>19.400000000000006</v>
      </c>
      <c r="T224" t="e">
        <f t="shared" si="97"/>
        <v>#NUM!</v>
      </c>
      <c r="U224">
        <f t="shared" si="98"/>
        <v>0</v>
      </c>
      <c r="V224">
        <f t="shared" si="99"/>
        <v>0</v>
      </c>
      <c r="W224">
        <f t="shared" si="100"/>
        <v>0</v>
      </c>
      <c r="X224">
        <f t="shared" si="101"/>
        <v>-9.3562520761593937E-2</v>
      </c>
      <c r="Y224">
        <f t="shared" ref="Y224:Y259" si="119">IF(X224&lt;=0,M224,0)</f>
        <v>47.441050008873276</v>
      </c>
      <c r="Z224">
        <f t="shared" ref="Z224:Z259" si="120">IF(X224&lt;=0,N224,0)</f>
        <v>1.0586472250070716E-15</v>
      </c>
      <c r="AA224">
        <f t="shared" si="102"/>
        <v>87.340100442375913</v>
      </c>
      <c r="AB224">
        <f t="shared" ref="AB224:AB259" si="121">IF(X224&lt;=0,S224,3000)</f>
        <v>19.400000000000006</v>
      </c>
      <c r="AC224">
        <f t="shared" ref="AC224:AC259" si="122">IF($B$24="S",$B$20,3.1415*(($B$18*0.0005)-($B$26*A224))^2)</f>
        <v>9.2578259722222338E-4</v>
      </c>
    </row>
    <row r="225" spans="1:29" x14ac:dyDescent="0.2">
      <c r="A225" s="11">
        <f t="shared" si="105"/>
        <v>19.400000000000006</v>
      </c>
      <c r="B225" t="e">
        <f t="shared" si="106"/>
        <v>#NUM!</v>
      </c>
      <c r="C225" t="e">
        <f t="shared" si="107"/>
        <v>#NUM!</v>
      </c>
      <c r="D225" t="e">
        <f t="shared" si="108"/>
        <v>#NUM!</v>
      </c>
      <c r="E225">
        <f t="shared" si="109"/>
        <v>3.7148658700887163</v>
      </c>
      <c r="F225">
        <f t="shared" si="110"/>
        <v>-3.7148658700887163</v>
      </c>
      <c r="G225">
        <f t="shared" si="111"/>
        <v>4.5512621809319574E-16</v>
      </c>
      <c r="H225">
        <f t="shared" si="112"/>
        <v>1.1706968128257578</v>
      </c>
      <c r="I225" t="e">
        <f t="shared" si="103"/>
        <v>#NUM!</v>
      </c>
      <c r="J225" t="e">
        <f t="shared" ref="J225:J259" si="123">-0.5*H225*I225*AC225*$B$17*(B225-F225)/X225</f>
        <v>#NUM!</v>
      </c>
      <c r="K225" t="e">
        <f t="shared" ref="K225:K259" si="124">-0.5*H225*I225*AC225*$B$17*(C225-G225)/X225</f>
        <v>#NUM!</v>
      </c>
      <c r="L225" t="e">
        <f t="shared" ref="L225:L259" si="125">(-0.5*H225*AC225*I225*$B$17*D225/X225)-$B$21</f>
        <v>#NUM!</v>
      </c>
      <c r="M225">
        <f t="shared" si="113"/>
        <v>47.441050008873276</v>
      </c>
      <c r="N225">
        <f t="shared" si="114"/>
        <v>1.0586472250070716E-15</v>
      </c>
      <c r="O225">
        <f t="shared" si="104"/>
        <v>1.0586472250070716E-15</v>
      </c>
      <c r="P225">
        <f t="shared" si="115"/>
        <v>87.340100442375913</v>
      </c>
      <c r="Q225">
        <f t="shared" si="116"/>
        <v>6.6362207974216944E-15</v>
      </c>
      <c r="R225">
        <f t="shared" si="117"/>
        <v>-54.166666666666686</v>
      </c>
      <c r="S225">
        <f t="shared" si="118"/>
        <v>19.500000000000007</v>
      </c>
      <c r="T225" t="e">
        <f t="shared" ref="T225:T259" si="126">IF(D225&lt;0,T224,A226)</f>
        <v>#NUM!</v>
      </c>
      <c r="U225">
        <f t="shared" ref="U225:U259" si="127">IF(ROUND(A225*10,3)=$B$14*10,M225,0)</f>
        <v>0</v>
      </c>
      <c r="V225">
        <f t="shared" ref="V225:V259" si="128">IF(ROUND(A225*10,3)=$B$14*10,N225,0)</f>
        <v>0</v>
      </c>
      <c r="W225">
        <f t="shared" ref="W225:W259" si="129">IF(ROUND(A225*10,3)=$B$14*10,P225,0)</f>
        <v>0</v>
      </c>
      <c r="X225">
        <f t="shared" si="101"/>
        <v>-9.5973289818687066E-2</v>
      </c>
      <c r="Y225">
        <f t="shared" si="119"/>
        <v>47.441050008873276</v>
      </c>
      <c r="Z225">
        <f t="shared" si="120"/>
        <v>1.0586472250070716E-15</v>
      </c>
      <c r="AA225">
        <f t="shared" si="102"/>
        <v>87.340100442375913</v>
      </c>
      <c r="AB225">
        <f t="shared" si="121"/>
        <v>19.500000000000007</v>
      </c>
      <c r="AC225">
        <f t="shared" si="122"/>
        <v>9.4384622222222383E-4</v>
      </c>
    </row>
    <row r="226" spans="1:29" x14ac:dyDescent="0.2">
      <c r="A226" s="11">
        <f t="shared" si="105"/>
        <v>19.500000000000007</v>
      </c>
      <c r="B226" t="e">
        <f t="shared" si="106"/>
        <v>#NUM!</v>
      </c>
      <c r="C226" t="e">
        <f t="shared" si="107"/>
        <v>#NUM!</v>
      </c>
      <c r="D226" t="e">
        <f t="shared" si="108"/>
        <v>#NUM!</v>
      </c>
      <c r="E226">
        <f t="shared" si="109"/>
        <v>3.7148658700887163</v>
      </c>
      <c r="F226">
        <f t="shared" si="110"/>
        <v>-3.7148658700887163</v>
      </c>
      <c r="G226">
        <f t="shared" si="111"/>
        <v>4.5512621809319574E-16</v>
      </c>
      <c r="H226">
        <f t="shared" si="112"/>
        <v>1.1706968128257578</v>
      </c>
      <c r="I226" t="e">
        <f t="shared" si="103"/>
        <v>#NUM!</v>
      </c>
      <c r="J226" t="e">
        <f t="shared" si="123"/>
        <v>#NUM!</v>
      </c>
      <c r="K226" t="e">
        <f t="shared" si="124"/>
        <v>#NUM!</v>
      </c>
      <c r="L226" t="e">
        <f t="shared" si="125"/>
        <v>#NUM!</v>
      </c>
      <c r="M226">
        <f t="shared" si="113"/>
        <v>47.441050008873276</v>
      </c>
      <c r="N226">
        <f t="shared" si="114"/>
        <v>1.0586472250070716E-15</v>
      </c>
      <c r="O226">
        <f t="shared" si="104"/>
        <v>1.0586472250070716E-15</v>
      </c>
      <c r="P226">
        <f t="shared" si="115"/>
        <v>87.340100442375913</v>
      </c>
      <c r="Q226">
        <f t="shared" si="116"/>
        <v>6.670252698946934E-15</v>
      </c>
      <c r="R226">
        <f t="shared" si="117"/>
        <v>-54.444444444444464</v>
      </c>
      <c r="S226">
        <f t="shared" si="118"/>
        <v>19.600000000000009</v>
      </c>
      <c r="T226" t="e">
        <f t="shared" si="126"/>
        <v>#NUM!</v>
      </c>
      <c r="U226">
        <f t="shared" si="127"/>
        <v>0</v>
      </c>
      <c r="V226">
        <f t="shared" si="128"/>
        <v>0</v>
      </c>
      <c r="W226">
        <f t="shared" si="129"/>
        <v>0</v>
      </c>
      <c r="X226">
        <f t="shared" si="101"/>
        <v>-9.8424313182065307E-2</v>
      </c>
      <c r="Y226">
        <f t="shared" si="119"/>
        <v>47.441050008873276</v>
      </c>
      <c r="Z226">
        <f t="shared" si="120"/>
        <v>1.0586472250070716E-15</v>
      </c>
      <c r="AA226">
        <f t="shared" si="102"/>
        <v>87.340100442375913</v>
      </c>
      <c r="AB226">
        <f t="shared" si="121"/>
        <v>19.600000000000009</v>
      </c>
      <c r="AC226">
        <f t="shared" si="122"/>
        <v>9.6208437500000174E-4</v>
      </c>
    </row>
    <row r="227" spans="1:29" x14ac:dyDescent="0.2">
      <c r="A227" s="11">
        <f t="shared" si="105"/>
        <v>19.600000000000009</v>
      </c>
      <c r="B227" t="e">
        <f t="shared" si="106"/>
        <v>#NUM!</v>
      </c>
      <c r="C227" t="e">
        <f t="shared" si="107"/>
        <v>#NUM!</v>
      </c>
      <c r="D227" t="e">
        <f t="shared" si="108"/>
        <v>#NUM!</v>
      </c>
      <c r="E227">
        <f t="shared" si="109"/>
        <v>3.7148658700887163</v>
      </c>
      <c r="F227">
        <f t="shared" si="110"/>
        <v>-3.7148658700887163</v>
      </c>
      <c r="G227">
        <f t="shared" si="111"/>
        <v>4.5512621809319574E-16</v>
      </c>
      <c r="H227">
        <f t="shared" si="112"/>
        <v>1.1706968128257578</v>
      </c>
      <c r="I227" t="e">
        <f t="shared" si="103"/>
        <v>#NUM!</v>
      </c>
      <c r="J227" t="e">
        <f t="shared" si="123"/>
        <v>#NUM!</v>
      </c>
      <c r="K227" t="e">
        <f t="shared" si="124"/>
        <v>#NUM!</v>
      </c>
      <c r="L227" t="e">
        <f t="shared" si="125"/>
        <v>#NUM!</v>
      </c>
      <c r="M227">
        <f t="shared" si="113"/>
        <v>47.441050008873276</v>
      </c>
      <c r="N227">
        <f t="shared" si="114"/>
        <v>1.0586472250070716E-15</v>
      </c>
      <c r="O227">
        <f t="shared" si="104"/>
        <v>1.0586472250070716E-15</v>
      </c>
      <c r="P227">
        <f t="shared" si="115"/>
        <v>87.340100442375913</v>
      </c>
      <c r="Q227">
        <f t="shared" si="116"/>
        <v>6.7042846004721744E-15</v>
      </c>
      <c r="R227">
        <f t="shared" si="117"/>
        <v>-54.72222222222225</v>
      </c>
      <c r="S227">
        <f t="shared" si="118"/>
        <v>19.70000000000001</v>
      </c>
      <c r="T227" t="e">
        <f t="shared" si="126"/>
        <v>#NUM!</v>
      </c>
      <c r="U227">
        <f t="shared" si="127"/>
        <v>0</v>
      </c>
      <c r="V227">
        <f t="shared" si="128"/>
        <v>0</v>
      </c>
      <c r="W227">
        <f t="shared" si="129"/>
        <v>0</v>
      </c>
      <c r="X227">
        <f t="shared" si="101"/>
        <v>-0.10091591548296919</v>
      </c>
      <c r="Y227">
        <f t="shared" si="119"/>
        <v>47.441050008873276</v>
      </c>
      <c r="Z227">
        <f t="shared" si="120"/>
        <v>1.0586472250070716E-15</v>
      </c>
      <c r="AA227">
        <f t="shared" si="102"/>
        <v>87.340100442375913</v>
      </c>
      <c r="AB227">
        <f t="shared" si="121"/>
        <v>19.70000000000001</v>
      </c>
      <c r="AC227">
        <f t="shared" si="122"/>
        <v>9.8049705555555765E-4</v>
      </c>
    </row>
    <row r="228" spans="1:29" x14ac:dyDescent="0.2">
      <c r="A228" s="11">
        <f t="shared" si="105"/>
        <v>19.70000000000001</v>
      </c>
      <c r="B228" t="e">
        <f t="shared" si="106"/>
        <v>#NUM!</v>
      </c>
      <c r="C228" t="e">
        <f t="shared" si="107"/>
        <v>#NUM!</v>
      </c>
      <c r="D228" t="e">
        <f t="shared" si="108"/>
        <v>#NUM!</v>
      </c>
      <c r="E228">
        <f t="shared" si="109"/>
        <v>3.7148658700887163</v>
      </c>
      <c r="F228">
        <f t="shared" si="110"/>
        <v>-3.7148658700887163</v>
      </c>
      <c r="G228">
        <f t="shared" si="111"/>
        <v>4.5512621809319574E-16</v>
      </c>
      <c r="H228">
        <f t="shared" si="112"/>
        <v>1.1706968128257578</v>
      </c>
      <c r="I228" t="e">
        <f t="shared" si="103"/>
        <v>#NUM!</v>
      </c>
      <c r="J228" t="e">
        <f t="shared" si="123"/>
        <v>#NUM!</v>
      </c>
      <c r="K228" t="e">
        <f t="shared" si="124"/>
        <v>#NUM!</v>
      </c>
      <c r="L228" t="e">
        <f t="shared" si="125"/>
        <v>#NUM!</v>
      </c>
      <c r="M228">
        <f t="shared" si="113"/>
        <v>47.441050008873276</v>
      </c>
      <c r="N228">
        <f t="shared" si="114"/>
        <v>1.0586472250070716E-15</v>
      </c>
      <c r="O228">
        <f t="shared" si="104"/>
        <v>1.0586472250070716E-15</v>
      </c>
      <c r="P228">
        <f t="shared" si="115"/>
        <v>87.340100442375913</v>
      </c>
      <c r="Q228">
        <f t="shared" si="116"/>
        <v>6.7383165019974132E-15</v>
      </c>
      <c r="R228">
        <f t="shared" si="117"/>
        <v>-55.000000000000028</v>
      </c>
      <c r="S228">
        <f t="shared" si="118"/>
        <v>19.800000000000011</v>
      </c>
      <c r="T228" t="e">
        <f t="shared" si="126"/>
        <v>#NUM!</v>
      </c>
      <c r="U228">
        <f t="shared" si="127"/>
        <v>0</v>
      </c>
      <c r="V228">
        <f t="shared" si="128"/>
        <v>0</v>
      </c>
      <c r="W228">
        <f t="shared" si="129"/>
        <v>0</v>
      </c>
      <c r="X228">
        <f t="shared" si="101"/>
        <v>-0.10344842135263919</v>
      </c>
      <c r="Y228">
        <f t="shared" si="119"/>
        <v>47.441050008873276</v>
      </c>
      <c r="Z228">
        <f t="shared" si="120"/>
        <v>1.0586472250070716E-15</v>
      </c>
      <c r="AA228">
        <f t="shared" si="102"/>
        <v>87.340100442375913</v>
      </c>
      <c r="AB228">
        <f t="shared" si="121"/>
        <v>19.800000000000011</v>
      </c>
      <c r="AC228">
        <f t="shared" si="122"/>
        <v>9.9908426388889133E-4</v>
      </c>
    </row>
    <row r="229" spans="1:29" x14ac:dyDescent="0.2">
      <c r="A229" s="11">
        <f t="shared" si="105"/>
        <v>19.800000000000011</v>
      </c>
      <c r="B229" t="e">
        <f t="shared" si="106"/>
        <v>#NUM!</v>
      </c>
      <c r="C229" t="e">
        <f t="shared" si="107"/>
        <v>#NUM!</v>
      </c>
      <c r="D229" t="e">
        <f t="shared" si="108"/>
        <v>#NUM!</v>
      </c>
      <c r="E229">
        <f t="shared" si="109"/>
        <v>3.7148658700887163</v>
      </c>
      <c r="F229">
        <f t="shared" si="110"/>
        <v>-3.7148658700887163</v>
      </c>
      <c r="G229">
        <f t="shared" si="111"/>
        <v>4.5512621809319574E-16</v>
      </c>
      <c r="H229">
        <f t="shared" si="112"/>
        <v>1.1706968128257578</v>
      </c>
      <c r="I229" t="e">
        <f t="shared" si="103"/>
        <v>#NUM!</v>
      </c>
      <c r="J229" t="e">
        <f t="shared" si="123"/>
        <v>#NUM!</v>
      </c>
      <c r="K229" t="e">
        <f t="shared" si="124"/>
        <v>#NUM!</v>
      </c>
      <c r="L229" t="e">
        <f t="shared" si="125"/>
        <v>#NUM!</v>
      </c>
      <c r="M229">
        <f t="shared" si="113"/>
        <v>47.441050008873276</v>
      </c>
      <c r="N229">
        <f t="shared" si="114"/>
        <v>1.0586472250070716E-15</v>
      </c>
      <c r="O229">
        <f t="shared" si="104"/>
        <v>1.0586472250070716E-15</v>
      </c>
      <c r="P229">
        <f t="shared" si="115"/>
        <v>87.340100442375913</v>
      </c>
      <c r="Q229">
        <f t="shared" si="116"/>
        <v>6.7723484035226536E-15</v>
      </c>
      <c r="R229">
        <f t="shared" si="117"/>
        <v>-55.277777777777814</v>
      </c>
      <c r="S229">
        <f t="shared" si="118"/>
        <v>19.900000000000013</v>
      </c>
      <c r="T229" t="e">
        <f t="shared" si="126"/>
        <v>#NUM!</v>
      </c>
      <c r="U229">
        <f t="shared" si="127"/>
        <v>0</v>
      </c>
      <c r="V229">
        <f t="shared" si="128"/>
        <v>0</v>
      </c>
      <c r="W229">
        <f t="shared" si="129"/>
        <v>0</v>
      </c>
      <c r="X229">
        <f t="shared" si="101"/>
        <v>-0.10602215542231583</v>
      </c>
      <c r="Y229">
        <f t="shared" si="119"/>
        <v>47.441050008873276</v>
      </c>
      <c r="Z229">
        <f t="shared" si="120"/>
        <v>1.0586472250070716E-15</v>
      </c>
      <c r="AA229">
        <f t="shared" si="102"/>
        <v>87.340100442375913</v>
      </c>
      <c r="AB229">
        <f t="shared" si="121"/>
        <v>19.900000000000013</v>
      </c>
      <c r="AC229">
        <f t="shared" si="122"/>
        <v>1.0178460000000026E-3</v>
      </c>
    </row>
    <row r="230" spans="1:29" x14ac:dyDescent="0.2">
      <c r="A230" s="11">
        <f t="shared" si="105"/>
        <v>19.900000000000013</v>
      </c>
      <c r="B230" t="e">
        <f t="shared" si="106"/>
        <v>#NUM!</v>
      </c>
      <c r="C230" t="e">
        <f t="shared" si="107"/>
        <v>#NUM!</v>
      </c>
      <c r="D230" t="e">
        <f t="shared" si="108"/>
        <v>#NUM!</v>
      </c>
      <c r="E230">
        <f t="shared" si="109"/>
        <v>3.7148658700887163</v>
      </c>
      <c r="F230">
        <f t="shared" si="110"/>
        <v>-3.7148658700887163</v>
      </c>
      <c r="G230">
        <f t="shared" si="111"/>
        <v>4.5512621809319574E-16</v>
      </c>
      <c r="H230">
        <f t="shared" si="112"/>
        <v>1.1706968128257578</v>
      </c>
      <c r="I230" t="e">
        <f t="shared" si="103"/>
        <v>#NUM!</v>
      </c>
      <c r="J230" t="e">
        <f t="shared" si="123"/>
        <v>#NUM!</v>
      </c>
      <c r="K230" t="e">
        <f t="shared" si="124"/>
        <v>#NUM!</v>
      </c>
      <c r="L230" t="e">
        <f t="shared" si="125"/>
        <v>#NUM!</v>
      </c>
      <c r="M230">
        <f t="shared" si="113"/>
        <v>47.441050008873276</v>
      </c>
      <c r="N230">
        <f t="shared" si="114"/>
        <v>1.0586472250070716E-15</v>
      </c>
      <c r="O230">
        <f t="shared" si="104"/>
        <v>1.0586472250070716E-15</v>
      </c>
      <c r="P230">
        <f t="shared" si="115"/>
        <v>87.340100442375913</v>
      </c>
      <c r="Q230">
        <f t="shared" si="116"/>
        <v>6.8063803050478932E-15</v>
      </c>
      <c r="R230">
        <f t="shared" si="117"/>
        <v>-55.555555555555593</v>
      </c>
      <c r="S230">
        <f t="shared" si="118"/>
        <v>20.000000000000014</v>
      </c>
      <c r="T230" t="e">
        <f t="shared" si="126"/>
        <v>#NUM!</v>
      </c>
      <c r="U230">
        <f t="shared" si="127"/>
        <v>0</v>
      </c>
      <c r="V230">
        <f t="shared" si="128"/>
        <v>0</v>
      </c>
      <c r="W230">
        <f t="shared" si="129"/>
        <v>0</v>
      </c>
      <c r="X230">
        <f t="shared" si="101"/>
        <v>-0.10863744232323957</v>
      </c>
      <c r="Y230">
        <f t="shared" si="119"/>
        <v>47.441050008873276</v>
      </c>
      <c r="Z230">
        <f t="shared" si="120"/>
        <v>1.0586472250070716E-15</v>
      </c>
      <c r="AA230">
        <f t="shared" si="102"/>
        <v>87.340100442375913</v>
      </c>
      <c r="AB230">
        <f t="shared" si="121"/>
        <v>20.000000000000014</v>
      </c>
      <c r="AC230">
        <f t="shared" si="122"/>
        <v>1.0367822638888918E-3</v>
      </c>
    </row>
    <row r="231" spans="1:29" x14ac:dyDescent="0.2">
      <c r="A231" s="11">
        <f t="shared" si="105"/>
        <v>20.000000000000014</v>
      </c>
      <c r="B231" t="e">
        <f t="shared" si="106"/>
        <v>#NUM!</v>
      </c>
      <c r="C231" t="e">
        <f t="shared" si="107"/>
        <v>#NUM!</v>
      </c>
      <c r="D231" t="e">
        <f t="shared" si="108"/>
        <v>#NUM!</v>
      </c>
      <c r="E231">
        <f t="shared" si="109"/>
        <v>3.7148658700887163</v>
      </c>
      <c r="F231">
        <f t="shared" si="110"/>
        <v>-3.7148658700887163</v>
      </c>
      <c r="G231">
        <f t="shared" si="111"/>
        <v>4.5512621809319574E-16</v>
      </c>
      <c r="H231">
        <f t="shared" si="112"/>
        <v>1.1706968128257578</v>
      </c>
      <c r="I231" t="e">
        <f t="shared" si="103"/>
        <v>#NUM!</v>
      </c>
      <c r="J231" t="e">
        <f t="shared" si="123"/>
        <v>#NUM!</v>
      </c>
      <c r="K231" t="e">
        <f t="shared" si="124"/>
        <v>#NUM!</v>
      </c>
      <c r="L231" t="e">
        <f t="shared" si="125"/>
        <v>#NUM!</v>
      </c>
      <c r="M231">
        <f t="shared" si="113"/>
        <v>47.441050008873276</v>
      </c>
      <c r="N231">
        <f t="shared" si="114"/>
        <v>1.0586472250070716E-15</v>
      </c>
      <c r="O231">
        <f t="shared" si="104"/>
        <v>1.0586472250070716E-15</v>
      </c>
      <c r="P231">
        <f t="shared" si="115"/>
        <v>87.340100442375913</v>
      </c>
      <c r="Q231">
        <f t="shared" si="116"/>
        <v>6.8404122065731329E-15</v>
      </c>
      <c r="R231">
        <f t="shared" si="117"/>
        <v>-55.833333333333371</v>
      </c>
      <c r="S231">
        <f t="shared" si="118"/>
        <v>20.100000000000016</v>
      </c>
      <c r="T231" t="e">
        <f t="shared" si="126"/>
        <v>#NUM!</v>
      </c>
      <c r="U231">
        <f t="shared" si="127"/>
        <v>0</v>
      </c>
      <c r="V231">
        <f t="shared" si="128"/>
        <v>0</v>
      </c>
      <c r="W231">
        <f t="shared" si="129"/>
        <v>0</v>
      </c>
      <c r="X231">
        <f t="shared" si="101"/>
        <v>-0.11129460668665095</v>
      </c>
      <c r="Y231">
        <f t="shared" si="119"/>
        <v>47.441050008873276</v>
      </c>
      <c r="Z231">
        <f t="shared" si="120"/>
        <v>1.0586472250070716E-15</v>
      </c>
      <c r="AA231">
        <f t="shared" si="102"/>
        <v>87.340100442375913</v>
      </c>
      <c r="AB231">
        <f t="shared" si="121"/>
        <v>20.100000000000016</v>
      </c>
      <c r="AC231">
        <f t="shared" si="122"/>
        <v>1.0558930555555587E-3</v>
      </c>
    </row>
    <row r="232" spans="1:29" x14ac:dyDescent="0.2">
      <c r="A232" s="11">
        <f t="shared" si="105"/>
        <v>20.100000000000016</v>
      </c>
      <c r="B232" t="e">
        <f t="shared" si="106"/>
        <v>#NUM!</v>
      </c>
      <c r="C232" t="e">
        <f t="shared" si="107"/>
        <v>#NUM!</v>
      </c>
      <c r="D232" t="e">
        <f t="shared" si="108"/>
        <v>#NUM!</v>
      </c>
      <c r="E232">
        <f t="shared" si="109"/>
        <v>3.7148658700887163</v>
      </c>
      <c r="F232">
        <f t="shared" si="110"/>
        <v>-3.7148658700887163</v>
      </c>
      <c r="G232">
        <f t="shared" si="111"/>
        <v>4.5512621809319574E-16</v>
      </c>
      <c r="H232">
        <f t="shared" si="112"/>
        <v>1.1706968128257578</v>
      </c>
      <c r="I232" t="e">
        <f t="shared" si="103"/>
        <v>#NUM!</v>
      </c>
      <c r="J232" t="e">
        <f t="shared" si="123"/>
        <v>#NUM!</v>
      </c>
      <c r="K232" t="e">
        <f t="shared" si="124"/>
        <v>#NUM!</v>
      </c>
      <c r="L232" t="e">
        <f t="shared" si="125"/>
        <v>#NUM!</v>
      </c>
      <c r="M232">
        <f t="shared" si="113"/>
        <v>47.441050008873276</v>
      </c>
      <c r="N232">
        <f t="shared" si="114"/>
        <v>1.0586472250070716E-15</v>
      </c>
      <c r="O232">
        <f t="shared" si="104"/>
        <v>1.0586472250070716E-15</v>
      </c>
      <c r="P232">
        <f t="shared" si="115"/>
        <v>87.340100442375913</v>
      </c>
      <c r="Q232">
        <f t="shared" si="116"/>
        <v>6.8744441080983733E-15</v>
      </c>
      <c r="R232">
        <f t="shared" si="117"/>
        <v>-56.111111111111157</v>
      </c>
      <c r="S232">
        <f t="shared" si="118"/>
        <v>20.200000000000017</v>
      </c>
      <c r="T232" t="e">
        <f t="shared" si="126"/>
        <v>#NUM!</v>
      </c>
      <c r="U232">
        <f t="shared" si="127"/>
        <v>0</v>
      </c>
      <c r="V232">
        <f t="shared" si="128"/>
        <v>0</v>
      </c>
      <c r="W232">
        <f t="shared" si="129"/>
        <v>0</v>
      </c>
      <c r="X232">
        <f t="shared" si="101"/>
        <v>-0.11399397314379048</v>
      </c>
      <c r="Y232">
        <f t="shared" si="119"/>
        <v>47.441050008873276</v>
      </c>
      <c r="Z232">
        <f t="shared" si="120"/>
        <v>1.0586472250070716E-15</v>
      </c>
      <c r="AA232">
        <f t="shared" si="102"/>
        <v>87.340100442375913</v>
      </c>
      <c r="AB232">
        <f t="shared" si="121"/>
        <v>20.200000000000017</v>
      </c>
      <c r="AC232">
        <f t="shared" si="122"/>
        <v>1.0751783750000037E-3</v>
      </c>
    </row>
    <row r="233" spans="1:29" x14ac:dyDescent="0.2">
      <c r="A233" s="11">
        <f t="shared" si="105"/>
        <v>20.200000000000017</v>
      </c>
      <c r="B233" t="e">
        <f t="shared" si="106"/>
        <v>#NUM!</v>
      </c>
      <c r="C233" t="e">
        <f t="shared" si="107"/>
        <v>#NUM!</v>
      </c>
      <c r="D233" t="e">
        <f t="shared" si="108"/>
        <v>#NUM!</v>
      </c>
      <c r="E233">
        <f t="shared" si="109"/>
        <v>3.7148658700887163</v>
      </c>
      <c r="F233">
        <f t="shared" si="110"/>
        <v>-3.7148658700887163</v>
      </c>
      <c r="G233">
        <f t="shared" si="111"/>
        <v>4.5512621809319574E-16</v>
      </c>
      <c r="H233">
        <f t="shared" si="112"/>
        <v>1.1706968128257578</v>
      </c>
      <c r="I233" t="e">
        <f t="shared" si="103"/>
        <v>#NUM!</v>
      </c>
      <c r="J233" t="e">
        <f t="shared" si="123"/>
        <v>#NUM!</v>
      </c>
      <c r="K233" t="e">
        <f t="shared" si="124"/>
        <v>#NUM!</v>
      </c>
      <c r="L233" t="e">
        <f t="shared" si="125"/>
        <v>#NUM!</v>
      </c>
      <c r="M233">
        <f t="shared" si="113"/>
        <v>47.441050008873276</v>
      </c>
      <c r="N233">
        <f t="shared" si="114"/>
        <v>1.0586472250070716E-15</v>
      </c>
      <c r="O233">
        <f t="shared" si="104"/>
        <v>1.0586472250070716E-15</v>
      </c>
      <c r="P233">
        <f t="shared" si="115"/>
        <v>87.340100442375913</v>
      </c>
      <c r="Q233">
        <f t="shared" si="116"/>
        <v>6.9084760096236129E-15</v>
      </c>
      <c r="R233">
        <f t="shared" si="117"/>
        <v>-56.388888888888935</v>
      </c>
      <c r="S233">
        <f t="shared" si="118"/>
        <v>20.300000000000018</v>
      </c>
      <c r="T233" t="e">
        <f t="shared" si="126"/>
        <v>#NUM!</v>
      </c>
      <c r="U233">
        <f t="shared" si="127"/>
        <v>0</v>
      </c>
      <c r="V233">
        <f t="shared" si="128"/>
        <v>0</v>
      </c>
      <c r="W233">
        <f t="shared" si="129"/>
        <v>0</v>
      </c>
      <c r="X233">
        <f t="shared" si="101"/>
        <v>-0.11673586632589861</v>
      </c>
      <c r="Y233">
        <f t="shared" si="119"/>
        <v>47.441050008873276</v>
      </c>
      <c r="Z233">
        <f t="shared" si="120"/>
        <v>1.0586472250070716E-15</v>
      </c>
      <c r="AA233">
        <f t="shared" si="102"/>
        <v>87.340100442375913</v>
      </c>
      <c r="AB233">
        <f t="shared" si="121"/>
        <v>20.300000000000018</v>
      </c>
      <c r="AC233">
        <f t="shared" si="122"/>
        <v>1.0946382222222261E-3</v>
      </c>
    </row>
    <row r="234" spans="1:29" x14ac:dyDescent="0.2">
      <c r="A234" s="11">
        <f t="shared" si="105"/>
        <v>20.300000000000018</v>
      </c>
      <c r="B234" t="e">
        <f t="shared" si="106"/>
        <v>#NUM!</v>
      </c>
      <c r="C234" t="e">
        <f t="shared" si="107"/>
        <v>#NUM!</v>
      </c>
      <c r="D234" t="e">
        <f t="shared" si="108"/>
        <v>#NUM!</v>
      </c>
      <c r="E234">
        <f t="shared" si="109"/>
        <v>3.7148658700887163</v>
      </c>
      <c r="F234">
        <f t="shared" si="110"/>
        <v>-3.7148658700887163</v>
      </c>
      <c r="G234">
        <f t="shared" si="111"/>
        <v>4.5512621809319574E-16</v>
      </c>
      <c r="H234">
        <f t="shared" si="112"/>
        <v>1.1706968128257578</v>
      </c>
      <c r="I234" t="e">
        <f t="shared" si="103"/>
        <v>#NUM!</v>
      </c>
      <c r="J234" t="e">
        <f t="shared" si="123"/>
        <v>#NUM!</v>
      </c>
      <c r="K234" t="e">
        <f t="shared" si="124"/>
        <v>#NUM!</v>
      </c>
      <c r="L234" t="e">
        <f t="shared" si="125"/>
        <v>#NUM!</v>
      </c>
      <c r="M234">
        <f t="shared" si="113"/>
        <v>47.441050008873276</v>
      </c>
      <c r="N234">
        <f t="shared" si="114"/>
        <v>1.0586472250070716E-15</v>
      </c>
      <c r="O234">
        <f t="shared" si="104"/>
        <v>1.0586472250070716E-15</v>
      </c>
      <c r="P234">
        <f t="shared" si="115"/>
        <v>87.340100442375913</v>
      </c>
      <c r="Q234">
        <f t="shared" si="116"/>
        <v>6.9425079111488533E-15</v>
      </c>
      <c r="R234">
        <f t="shared" si="117"/>
        <v>-56.666666666666721</v>
      </c>
      <c r="S234">
        <f t="shared" si="118"/>
        <v>20.40000000000002</v>
      </c>
      <c r="T234" t="e">
        <f t="shared" si="126"/>
        <v>#NUM!</v>
      </c>
      <c r="U234">
        <f t="shared" si="127"/>
        <v>0</v>
      </c>
      <c r="V234">
        <f t="shared" si="128"/>
        <v>0</v>
      </c>
      <c r="W234">
        <f t="shared" si="129"/>
        <v>0</v>
      </c>
      <c r="X234">
        <f t="shared" si="101"/>
        <v>-0.11952061086421585</v>
      </c>
      <c r="Y234">
        <f t="shared" si="119"/>
        <v>47.441050008873276</v>
      </c>
      <c r="Z234">
        <f t="shared" si="120"/>
        <v>1.0586472250070716E-15</v>
      </c>
      <c r="AA234">
        <f t="shared" si="102"/>
        <v>87.340100442375913</v>
      </c>
      <c r="AB234">
        <f t="shared" si="121"/>
        <v>20.40000000000002</v>
      </c>
      <c r="AC234">
        <f t="shared" si="122"/>
        <v>1.1142725972222265E-3</v>
      </c>
    </row>
    <row r="235" spans="1:29" x14ac:dyDescent="0.2">
      <c r="A235" s="11">
        <f t="shared" si="105"/>
        <v>20.40000000000002</v>
      </c>
      <c r="B235" t="e">
        <f t="shared" si="106"/>
        <v>#NUM!</v>
      </c>
      <c r="C235" t="e">
        <f t="shared" si="107"/>
        <v>#NUM!</v>
      </c>
      <c r="D235" t="e">
        <f t="shared" si="108"/>
        <v>#NUM!</v>
      </c>
      <c r="E235">
        <f t="shared" si="109"/>
        <v>3.7148658700887163</v>
      </c>
      <c r="F235">
        <f t="shared" si="110"/>
        <v>-3.7148658700887163</v>
      </c>
      <c r="G235">
        <f t="shared" si="111"/>
        <v>4.5512621809319574E-16</v>
      </c>
      <c r="H235">
        <f t="shared" si="112"/>
        <v>1.1706968128257578</v>
      </c>
      <c r="I235" t="e">
        <f t="shared" si="103"/>
        <v>#NUM!</v>
      </c>
      <c r="J235" t="e">
        <f t="shared" si="123"/>
        <v>#NUM!</v>
      </c>
      <c r="K235" t="e">
        <f t="shared" si="124"/>
        <v>#NUM!</v>
      </c>
      <c r="L235" t="e">
        <f t="shared" si="125"/>
        <v>#NUM!</v>
      </c>
      <c r="M235">
        <f t="shared" si="113"/>
        <v>47.441050008873276</v>
      </c>
      <c r="N235">
        <f t="shared" si="114"/>
        <v>1.0586472250070716E-15</v>
      </c>
      <c r="O235">
        <f t="shared" si="104"/>
        <v>1.0586472250070716E-15</v>
      </c>
      <c r="P235">
        <f t="shared" si="115"/>
        <v>87.340100442375913</v>
      </c>
      <c r="Q235">
        <f t="shared" si="116"/>
        <v>6.9765398126740929E-15</v>
      </c>
      <c r="R235">
        <f t="shared" si="117"/>
        <v>-56.9444444444445</v>
      </c>
      <c r="S235">
        <f t="shared" si="118"/>
        <v>20.500000000000021</v>
      </c>
      <c r="T235" t="e">
        <f t="shared" si="126"/>
        <v>#NUM!</v>
      </c>
      <c r="U235">
        <f t="shared" si="127"/>
        <v>0</v>
      </c>
      <c r="V235">
        <f t="shared" si="128"/>
        <v>0</v>
      </c>
      <c r="W235">
        <f t="shared" si="129"/>
        <v>0</v>
      </c>
      <c r="X235">
        <f t="shared" si="101"/>
        <v>-0.12234853138998274</v>
      </c>
      <c r="Y235">
        <f t="shared" si="119"/>
        <v>47.441050008873276</v>
      </c>
      <c r="Z235">
        <f t="shared" si="120"/>
        <v>1.0586472250070716E-15</v>
      </c>
      <c r="AA235">
        <f t="shared" si="102"/>
        <v>87.340100442375913</v>
      </c>
      <c r="AB235">
        <f t="shared" si="121"/>
        <v>20.500000000000021</v>
      </c>
      <c r="AC235">
        <f t="shared" si="122"/>
        <v>1.1340815000000046E-3</v>
      </c>
    </row>
    <row r="236" spans="1:29" x14ac:dyDescent="0.2">
      <c r="A236" s="11">
        <f t="shared" si="105"/>
        <v>20.500000000000021</v>
      </c>
      <c r="B236" t="e">
        <f t="shared" si="106"/>
        <v>#NUM!</v>
      </c>
      <c r="C236" t="e">
        <f t="shared" si="107"/>
        <v>#NUM!</v>
      </c>
      <c r="D236" t="e">
        <f t="shared" si="108"/>
        <v>#NUM!</v>
      </c>
      <c r="E236">
        <f t="shared" si="109"/>
        <v>3.7148658700887163</v>
      </c>
      <c r="F236">
        <f t="shared" si="110"/>
        <v>-3.7148658700887163</v>
      </c>
      <c r="G236">
        <f t="shared" si="111"/>
        <v>4.5512621809319574E-16</v>
      </c>
      <c r="H236">
        <f t="shared" si="112"/>
        <v>1.1706968128257578</v>
      </c>
      <c r="I236" t="e">
        <f t="shared" si="103"/>
        <v>#NUM!</v>
      </c>
      <c r="J236" t="e">
        <f t="shared" si="123"/>
        <v>#NUM!</v>
      </c>
      <c r="K236" t="e">
        <f t="shared" si="124"/>
        <v>#NUM!</v>
      </c>
      <c r="L236" t="e">
        <f t="shared" si="125"/>
        <v>#NUM!</v>
      </c>
      <c r="M236">
        <f t="shared" si="113"/>
        <v>47.441050008873276</v>
      </c>
      <c r="N236">
        <f t="shared" si="114"/>
        <v>1.0586472250070716E-15</v>
      </c>
      <c r="O236">
        <f t="shared" si="104"/>
        <v>1.0586472250070716E-15</v>
      </c>
      <c r="P236">
        <f t="shared" si="115"/>
        <v>87.340100442375913</v>
      </c>
      <c r="Q236">
        <f t="shared" si="116"/>
        <v>7.0105717141993333E-15</v>
      </c>
      <c r="R236">
        <f t="shared" si="117"/>
        <v>-57.222222222222285</v>
      </c>
      <c r="S236">
        <f t="shared" si="118"/>
        <v>20.600000000000023</v>
      </c>
      <c r="T236" t="e">
        <f t="shared" si="126"/>
        <v>#NUM!</v>
      </c>
      <c r="U236">
        <f t="shared" si="127"/>
        <v>0</v>
      </c>
      <c r="V236">
        <f t="shared" si="128"/>
        <v>0</v>
      </c>
      <c r="W236">
        <f t="shared" si="129"/>
        <v>0</v>
      </c>
      <c r="X236">
        <f t="shared" si="101"/>
        <v>-0.12521995253443971</v>
      </c>
      <c r="Y236">
        <f t="shared" si="119"/>
        <v>47.441050008873276</v>
      </c>
      <c r="Z236">
        <f t="shared" si="120"/>
        <v>1.0586472250070716E-15</v>
      </c>
      <c r="AA236">
        <f t="shared" si="102"/>
        <v>87.340100442375913</v>
      </c>
      <c r="AB236">
        <f t="shared" si="121"/>
        <v>20.600000000000023</v>
      </c>
      <c r="AC236">
        <f t="shared" si="122"/>
        <v>1.1540649305555603E-3</v>
      </c>
    </row>
    <row r="237" spans="1:29" x14ac:dyDescent="0.2">
      <c r="A237" s="11">
        <f t="shared" si="105"/>
        <v>20.600000000000023</v>
      </c>
      <c r="B237" t="e">
        <f t="shared" si="106"/>
        <v>#NUM!</v>
      </c>
      <c r="C237" t="e">
        <f t="shared" si="107"/>
        <v>#NUM!</v>
      </c>
      <c r="D237" t="e">
        <f t="shared" si="108"/>
        <v>#NUM!</v>
      </c>
      <c r="E237">
        <f t="shared" si="109"/>
        <v>3.7148658700887163</v>
      </c>
      <c r="F237">
        <f t="shared" si="110"/>
        <v>-3.7148658700887163</v>
      </c>
      <c r="G237">
        <f t="shared" si="111"/>
        <v>4.5512621809319574E-16</v>
      </c>
      <c r="H237">
        <f t="shared" si="112"/>
        <v>1.1706968128257578</v>
      </c>
      <c r="I237" t="e">
        <f t="shared" si="103"/>
        <v>#NUM!</v>
      </c>
      <c r="J237" t="e">
        <f t="shared" si="123"/>
        <v>#NUM!</v>
      </c>
      <c r="K237" t="e">
        <f t="shared" si="124"/>
        <v>#NUM!</v>
      </c>
      <c r="L237" t="e">
        <f t="shared" si="125"/>
        <v>#NUM!</v>
      </c>
      <c r="M237">
        <f t="shared" si="113"/>
        <v>47.441050008873276</v>
      </c>
      <c r="N237">
        <f t="shared" si="114"/>
        <v>1.0586472250070716E-15</v>
      </c>
      <c r="O237">
        <f t="shared" si="104"/>
        <v>1.0586472250070716E-15</v>
      </c>
      <c r="P237">
        <f t="shared" si="115"/>
        <v>87.340100442375913</v>
      </c>
      <c r="Q237">
        <f t="shared" si="116"/>
        <v>7.0446036157245729E-15</v>
      </c>
      <c r="R237">
        <f t="shared" si="117"/>
        <v>-57.500000000000064</v>
      </c>
      <c r="S237">
        <f t="shared" si="118"/>
        <v>20.700000000000024</v>
      </c>
      <c r="T237" t="e">
        <f t="shared" si="126"/>
        <v>#NUM!</v>
      </c>
      <c r="U237">
        <f t="shared" si="127"/>
        <v>0</v>
      </c>
      <c r="V237">
        <f t="shared" si="128"/>
        <v>0</v>
      </c>
      <c r="W237">
        <f t="shared" si="129"/>
        <v>0</v>
      </c>
      <c r="X237">
        <f t="shared" si="101"/>
        <v>-0.12813519892882738</v>
      </c>
      <c r="Y237">
        <f t="shared" si="119"/>
        <v>47.441050008873276</v>
      </c>
      <c r="Z237">
        <f t="shared" si="120"/>
        <v>1.0586472250070716E-15</v>
      </c>
      <c r="AA237">
        <f t="shared" si="102"/>
        <v>87.340100442375913</v>
      </c>
      <c r="AB237">
        <f t="shared" si="121"/>
        <v>20.700000000000024</v>
      </c>
      <c r="AC237">
        <f t="shared" si="122"/>
        <v>1.1742228888888941E-3</v>
      </c>
    </row>
    <row r="238" spans="1:29" x14ac:dyDescent="0.2">
      <c r="A238" s="11">
        <f t="shared" si="105"/>
        <v>20.700000000000024</v>
      </c>
      <c r="B238" t="e">
        <f t="shared" si="106"/>
        <v>#NUM!</v>
      </c>
      <c r="C238" t="e">
        <f t="shared" si="107"/>
        <v>#NUM!</v>
      </c>
      <c r="D238" t="e">
        <f t="shared" si="108"/>
        <v>#NUM!</v>
      </c>
      <c r="E238">
        <f t="shared" si="109"/>
        <v>3.7148658700887163</v>
      </c>
      <c r="F238">
        <f t="shared" si="110"/>
        <v>-3.7148658700887163</v>
      </c>
      <c r="G238">
        <f t="shared" si="111"/>
        <v>4.5512621809319574E-16</v>
      </c>
      <c r="H238">
        <f t="shared" si="112"/>
        <v>1.1706968128257578</v>
      </c>
      <c r="I238" t="e">
        <f t="shared" si="103"/>
        <v>#NUM!</v>
      </c>
      <c r="J238" t="e">
        <f t="shared" si="123"/>
        <v>#NUM!</v>
      </c>
      <c r="K238" t="e">
        <f t="shared" si="124"/>
        <v>#NUM!</v>
      </c>
      <c r="L238" t="e">
        <f t="shared" si="125"/>
        <v>#NUM!</v>
      </c>
      <c r="M238">
        <f t="shared" si="113"/>
        <v>47.441050008873276</v>
      </c>
      <c r="N238">
        <f t="shared" si="114"/>
        <v>1.0586472250070716E-15</v>
      </c>
      <c r="O238">
        <f t="shared" si="104"/>
        <v>1.0586472250070716E-15</v>
      </c>
      <c r="P238">
        <f t="shared" si="115"/>
        <v>87.340100442375913</v>
      </c>
      <c r="Q238">
        <f t="shared" si="116"/>
        <v>7.0786355172498134E-15</v>
      </c>
      <c r="R238">
        <f t="shared" si="117"/>
        <v>-57.77777777777785</v>
      </c>
      <c r="S238">
        <f t="shared" si="118"/>
        <v>20.800000000000026</v>
      </c>
      <c r="T238" t="e">
        <f t="shared" si="126"/>
        <v>#NUM!</v>
      </c>
      <c r="U238">
        <f t="shared" si="127"/>
        <v>0</v>
      </c>
      <c r="V238">
        <f t="shared" si="128"/>
        <v>0</v>
      </c>
      <c r="W238">
        <f t="shared" si="129"/>
        <v>0</v>
      </c>
      <c r="X238">
        <f t="shared" si="101"/>
        <v>-0.1310945952043861</v>
      </c>
      <c r="Y238">
        <f t="shared" si="119"/>
        <v>47.441050008873276</v>
      </c>
      <c r="Z238">
        <f t="shared" si="120"/>
        <v>1.0586472250070716E-15</v>
      </c>
      <c r="AA238">
        <f t="shared" si="102"/>
        <v>87.340100442375913</v>
      </c>
      <c r="AB238">
        <f t="shared" si="121"/>
        <v>20.800000000000026</v>
      </c>
      <c r="AC238">
        <f t="shared" si="122"/>
        <v>1.1945553750000056E-3</v>
      </c>
    </row>
    <row r="239" spans="1:29" x14ac:dyDescent="0.2">
      <c r="A239" s="11">
        <f t="shared" si="105"/>
        <v>20.800000000000026</v>
      </c>
      <c r="B239" t="e">
        <f t="shared" si="106"/>
        <v>#NUM!</v>
      </c>
      <c r="C239" t="e">
        <f t="shared" si="107"/>
        <v>#NUM!</v>
      </c>
      <c r="D239" t="e">
        <f t="shared" si="108"/>
        <v>#NUM!</v>
      </c>
      <c r="E239">
        <f t="shared" si="109"/>
        <v>3.7148658700887163</v>
      </c>
      <c r="F239">
        <f t="shared" si="110"/>
        <v>-3.7148658700887163</v>
      </c>
      <c r="G239">
        <f t="shared" si="111"/>
        <v>4.5512621809319574E-16</v>
      </c>
      <c r="H239">
        <f t="shared" si="112"/>
        <v>1.1706968128257578</v>
      </c>
      <c r="I239" t="e">
        <f t="shared" si="103"/>
        <v>#NUM!</v>
      </c>
      <c r="J239" t="e">
        <f t="shared" si="123"/>
        <v>#NUM!</v>
      </c>
      <c r="K239" t="e">
        <f t="shared" si="124"/>
        <v>#NUM!</v>
      </c>
      <c r="L239" t="e">
        <f t="shared" si="125"/>
        <v>#NUM!</v>
      </c>
      <c r="M239">
        <f t="shared" si="113"/>
        <v>47.441050008873276</v>
      </c>
      <c r="N239">
        <f t="shared" si="114"/>
        <v>1.0586472250070716E-15</v>
      </c>
      <c r="O239">
        <f t="shared" si="104"/>
        <v>1.0586472250070716E-15</v>
      </c>
      <c r="P239">
        <f t="shared" si="115"/>
        <v>87.340100442375913</v>
      </c>
      <c r="Q239">
        <f t="shared" si="116"/>
        <v>7.1126674187750522E-15</v>
      </c>
      <c r="R239">
        <f t="shared" si="117"/>
        <v>-58.055555555555628</v>
      </c>
      <c r="S239">
        <f t="shared" si="118"/>
        <v>20.900000000000027</v>
      </c>
      <c r="T239" t="e">
        <f t="shared" si="126"/>
        <v>#NUM!</v>
      </c>
      <c r="U239">
        <f t="shared" si="127"/>
        <v>0</v>
      </c>
      <c r="V239">
        <f t="shared" si="128"/>
        <v>0</v>
      </c>
      <c r="W239">
        <f t="shared" si="129"/>
        <v>0</v>
      </c>
      <c r="X239">
        <f t="shared" si="101"/>
        <v>-0.13409846599235653</v>
      </c>
      <c r="Y239">
        <f t="shared" si="119"/>
        <v>47.441050008873276</v>
      </c>
      <c r="Z239">
        <f t="shared" si="120"/>
        <v>1.0586472250070716E-15</v>
      </c>
      <c r="AA239">
        <f t="shared" si="102"/>
        <v>87.340100442375913</v>
      </c>
      <c r="AB239">
        <f t="shared" si="121"/>
        <v>20.900000000000027</v>
      </c>
      <c r="AC239">
        <f t="shared" si="122"/>
        <v>1.2150623888888949E-3</v>
      </c>
    </row>
    <row r="240" spans="1:29" x14ac:dyDescent="0.2">
      <c r="A240" s="11">
        <f t="shared" si="105"/>
        <v>20.900000000000027</v>
      </c>
      <c r="B240" t="e">
        <f t="shared" si="106"/>
        <v>#NUM!</v>
      </c>
      <c r="C240" t="e">
        <f t="shared" si="107"/>
        <v>#NUM!</v>
      </c>
      <c r="D240" t="e">
        <f t="shared" si="108"/>
        <v>#NUM!</v>
      </c>
      <c r="E240">
        <f t="shared" si="109"/>
        <v>3.7148658700887163</v>
      </c>
      <c r="F240">
        <f t="shared" si="110"/>
        <v>-3.7148658700887163</v>
      </c>
      <c r="G240">
        <f t="shared" si="111"/>
        <v>4.5512621809319574E-16</v>
      </c>
      <c r="H240">
        <f t="shared" si="112"/>
        <v>1.1706968128257578</v>
      </c>
      <c r="I240" t="e">
        <f t="shared" si="103"/>
        <v>#NUM!</v>
      </c>
      <c r="J240" t="e">
        <f t="shared" si="123"/>
        <v>#NUM!</v>
      </c>
      <c r="K240" t="e">
        <f t="shared" si="124"/>
        <v>#NUM!</v>
      </c>
      <c r="L240" t="e">
        <f t="shared" si="125"/>
        <v>#NUM!</v>
      </c>
      <c r="M240">
        <f t="shared" si="113"/>
        <v>47.441050008873276</v>
      </c>
      <c r="N240">
        <f t="shared" si="114"/>
        <v>1.0586472250070716E-15</v>
      </c>
      <c r="O240">
        <f t="shared" si="104"/>
        <v>1.0586472250070716E-15</v>
      </c>
      <c r="P240">
        <f t="shared" si="115"/>
        <v>87.340100442375913</v>
      </c>
      <c r="Q240">
        <f t="shared" si="116"/>
        <v>7.1466993203002918E-15</v>
      </c>
      <c r="R240">
        <f t="shared" si="117"/>
        <v>-58.333333333333407</v>
      </c>
      <c r="S240">
        <f t="shared" si="118"/>
        <v>21.000000000000028</v>
      </c>
      <c r="T240" t="e">
        <f t="shared" si="126"/>
        <v>#NUM!</v>
      </c>
      <c r="U240">
        <f t="shared" si="127"/>
        <v>0</v>
      </c>
      <c r="V240">
        <f t="shared" si="128"/>
        <v>0</v>
      </c>
      <c r="W240">
        <f t="shared" si="129"/>
        <v>0</v>
      </c>
      <c r="X240">
        <f t="shared" si="101"/>
        <v>-0.13714713592397901</v>
      </c>
      <c r="Y240">
        <f t="shared" si="119"/>
        <v>47.441050008873276</v>
      </c>
      <c r="Z240">
        <f t="shared" si="120"/>
        <v>1.0586472250070716E-15</v>
      </c>
      <c r="AA240">
        <f t="shared" si="102"/>
        <v>87.340100442375913</v>
      </c>
      <c r="AB240">
        <f t="shared" si="121"/>
        <v>21.000000000000028</v>
      </c>
      <c r="AC240">
        <f t="shared" si="122"/>
        <v>1.2357439305555619E-3</v>
      </c>
    </row>
    <row r="241" spans="1:29" x14ac:dyDescent="0.2">
      <c r="A241" s="11">
        <f t="shared" si="105"/>
        <v>21.000000000000028</v>
      </c>
      <c r="B241" t="e">
        <f t="shared" si="106"/>
        <v>#NUM!</v>
      </c>
      <c r="C241" t="e">
        <f t="shared" si="107"/>
        <v>#NUM!</v>
      </c>
      <c r="D241" t="e">
        <f t="shared" si="108"/>
        <v>#NUM!</v>
      </c>
      <c r="E241">
        <f t="shared" si="109"/>
        <v>3.7148658700887163</v>
      </c>
      <c r="F241">
        <f t="shared" si="110"/>
        <v>-3.7148658700887163</v>
      </c>
      <c r="G241">
        <f t="shared" si="111"/>
        <v>4.5512621809319574E-16</v>
      </c>
      <c r="H241">
        <f t="shared" si="112"/>
        <v>1.1706968128257578</v>
      </c>
      <c r="I241" t="e">
        <f t="shared" si="103"/>
        <v>#NUM!</v>
      </c>
      <c r="J241" t="e">
        <f t="shared" si="123"/>
        <v>#NUM!</v>
      </c>
      <c r="K241" t="e">
        <f t="shared" si="124"/>
        <v>#NUM!</v>
      </c>
      <c r="L241" t="e">
        <f t="shared" si="125"/>
        <v>#NUM!</v>
      </c>
      <c r="M241">
        <f t="shared" si="113"/>
        <v>47.441050008873276</v>
      </c>
      <c r="N241">
        <f t="shared" si="114"/>
        <v>1.0586472250070716E-15</v>
      </c>
      <c r="O241">
        <f t="shared" si="104"/>
        <v>1.0586472250070716E-15</v>
      </c>
      <c r="P241">
        <f t="shared" si="115"/>
        <v>87.340100442375913</v>
      </c>
      <c r="Q241">
        <f t="shared" si="116"/>
        <v>7.180731221825533E-15</v>
      </c>
      <c r="R241">
        <f t="shared" si="117"/>
        <v>-58.611111111111192</v>
      </c>
      <c r="S241">
        <f t="shared" si="118"/>
        <v>21.10000000000003</v>
      </c>
      <c r="T241" t="e">
        <f t="shared" si="126"/>
        <v>#NUM!</v>
      </c>
      <c r="U241">
        <f t="shared" si="127"/>
        <v>0</v>
      </c>
      <c r="V241">
        <f t="shared" si="128"/>
        <v>0</v>
      </c>
      <c r="W241">
        <f t="shared" si="129"/>
        <v>0</v>
      </c>
      <c r="X241">
        <f t="shared" si="101"/>
        <v>-0.14024092963049417</v>
      </c>
      <c r="Y241">
        <f t="shared" si="119"/>
        <v>47.441050008873276</v>
      </c>
      <c r="Z241">
        <f t="shared" si="120"/>
        <v>1.0586472250070716E-15</v>
      </c>
      <c r="AA241">
        <f t="shared" si="102"/>
        <v>87.340100442375913</v>
      </c>
      <c r="AB241">
        <f t="shared" si="121"/>
        <v>21.10000000000003</v>
      </c>
      <c r="AC241">
        <f t="shared" si="122"/>
        <v>1.2566000000000066E-3</v>
      </c>
    </row>
    <row r="242" spans="1:29" x14ac:dyDescent="0.2">
      <c r="A242" s="11">
        <f t="shared" si="105"/>
        <v>21.10000000000003</v>
      </c>
      <c r="B242" t="e">
        <f t="shared" si="106"/>
        <v>#NUM!</v>
      </c>
      <c r="C242" t="e">
        <f t="shared" si="107"/>
        <v>#NUM!</v>
      </c>
      <c r="D242" t="e">
        <f t="shared" si="108"/>
        <v>#NUM!</v>
      </c>
      <c r="E242">
        <f t="shared" si="109"/>
        <v>3.7148658700887163</v>
      </c>
      <c r="F242">
        <f t="shared" si="110"/>
        <v>-3.7148658700887163</v>
      </c>
      <c r="G242">
        <f t="shared" si="111"/>
        <v>4.5512621809319574E-16</v>
      </c>
      <c r="H242">
        <f t="shared" si="112"/>
        <v>1.1706968128257578</v>
      </c>
      <c r="I242" t="e">
        <f t="shared" si="103"/>
        <v>#NUM!</v>
      </c>
      <c r="J242" t="e">
        <f t="shared" si="123"/>
        <v>#NUM!</v>
      </c>
      <c r="K242" t="e">
        <f t="shared" si="124"/>
        <v>#NUM!</v>
      </c>
      <c r="L242" t="e">
        <f t="shared" si="125"/>
        <v>#NUM!</v>
      </c>
      <c r="M242">
        <f t="shared" si="113"/>
        <v>47.441050008873276</v>
      </c>
      <c r="N242">
        <f t="shared" si="114"/>
        <v>1.0586472250070716E-15</v>
      </c>
      <c r="O242">
        <f t="shared" si="104"/>
        <v>1.0586472250070716E-15</v>
      </c>
      <c r="P242">
        <f t="shared" si="115"/>
        <v>87.340100442375913</v>
      </c>
      <c r="Q242">
        <f t="shared" si="116"/>
        <v>7.2147631233507726E-15</v>
      </c>
      <c r="R242">
        <f t="shared" si="117"/>
        <v>-58.888888888888971</v>
      </c>
      <c r="S242">
        <f t="shared" si="118"/>
        <v>21.200000000000031</v>
      </c>
      <c r="T242" t="e">
        <f t="shared" si="126"/>
        <v>#NUM!</v>
      </c>
      <c r="U242">
        <f t="shared" si="127"/>
        <v>0</v>
      </c>
      <c r="V242">
        <f t="shared" si="128"/>
        <v>0</v>
      </c>
      <c r="W242">
        <f t="shared" si="129"/>
        <v>0</v>
      </c>
      <c r="X242">
        <f t="shared" si="101"/>
        <v>-0.14338017174314241</v>
      </c>
      <c r="Y242">
        <f t="shared" si="119"/>
        <v>47.441050008873276</v>
      </c>
      <c r="Z242">
        <f t="shared" si="120"/>
        <v>1.0586472250070716E-15</v>
      </c>
      <c r="AA242">
        <f t="shared" si="102"/>
        <v>87.340100442375913</v>
      </c>
      <c r="AB242">
        <f t="shared" si="121"/>
        <v>21.200000000000031</v>
      </c>
      <c r="AC242">
        <f t="shared" si="122"/>
        <v>1.2776305972222292E-3</v>
      </c>
    </row>
    <row r="243" spans="1:29" x14ac:dyDescent="0.2">
      <c r="A243" s="11">
        <f t="shared" si="105"/>
        <v>21.200000000000031</v>
      </c>
      <c r="B243" t="e">
        <f t="shared" si="106"/>
        <v>#NUM!</v>
      </c>
      <c r="C243" t="e">
        <f t="shared" si="107"/>
        <v>#NUM!</v>
      </c>
      <c r="D243" t="e">
        <f t="shared" si="108"/>
        <v>#NUM!</v>
      </c>
      <c r="E243">
        <f t="shared" si="109"/>
        <v>3.7148658700887163</v>
      </c>
      <c r="F243">
        <f t="shared" si="110"/>
        <v>-3.7148658700887163</v>
      </c>
      <c r="G243">
        <f t="shared" si="111"/>
        <v>4.5512621809319574E-16</v>
      </c>
      <c r="H243">
        <f t="shared" si="112"/>
        <v>1.1706968128257578</v>
      </c>
      <c r="I243" t="e">
        <f t="shared" si="103"/>
        <v>#NUM!</v>
      </c>
      <c r="J243" t="e">
        <f t="shared" si="123"/>
        <v>#NUM!</v>
      </c>
      <c r="K243" t="e">
        <f t="shared" si="124"/>
        <v>#NUM!</v>
      </c>
      <c r="L243" t="e">
        <f t="shared" si="125"/>
        <v>#NUM!</v>
      </c>
      <c r="M243">
        <f t="shared" si="113"/>
        <v>47.441050008873276</v>
      </c>
      <c r="N243">
        <f t="shared" si="114"/>
        <v>1.0586472250070716E-15</v>
      </c>
      <c r="O243">
        <f t="shared" si="104"/>
        <v>1.0586472250070716E-15</v>
      </c>
      <c r="P243">
        <f t="shared" si="115"/>
        <v>87.340100442375913</v>
      </c>
      <c r="Q243">
        <f t="shared" si="116"/>
        <v>7.2487950248760122E-15</v>
      </c>
      <c r="R243">
        <f t="shared" si="117"/>
        <v>-59.166666666666757</v>
      </c>
      <c r="S243">
        <f t="shared" si="118"/>
        <v>21.300000000000033</v>
      </c>
      <c r="T243" t="e">
        <f t="shared" si="126"/>
        <v>#NUM!</v>
      </c>
      <c r="U243">
        <f t="shared" si="127"/>
        <v>0</v>
      </c>
      <c r="V243">
        <f t="shared" si="128"/>
        <v>0</v>
      </c>
      <c r="W243">
        <f t="shared" si="129"/>
        <v>0</v>
      </c>
      <c r="X243">
        <f t="shared" si="101"/>
        <v>-0.14656518689316431</v>
      </c>
      <c r="Y243">
        <f t="shared" si="119"/>
        <v>47.441050008873276</v>
      </c>
      <c r="Z243">
        <f t="shared" si="120"/>
        <v>1.0586472250070716E-15</v>
      </c>
      <c r="AA243">
        <f t="shared" si="102"/>
        <v>87.340100442375913</v>
      </c>
      <c r="AB243">
        <f t="shared" si="121"/>
        <v>21.300000000000033</v>
      </c>
      <c r="AC243">
        <f t="shared" si="122"/>
        <v>1.2988357222222296E-3</v>
      </c>
    </row>
    <row r="244" spans="1:29" x14ac:dyDescent="0.2">
      <c r="A244" s="11">
        <f t="shared" si="105"/>
        <v>21.300000000000033</v>
      </c>
      <c r="B244" t="e">
        <f t="shared" si="106"/>
        <v>#NUM!</v>
      </c>
      <c r="C244" t="e">
        <f t="shared" si="107"/>
        <v>#NUM!</v>
      </c>
      <c r="D244" t="e">
        <f t="shared" si="108"/>
        <v>#NUM!</v>
      </c>
      <c r="E244">
        <f t="shared" si="109"/>
        <v>3.7148658700887163</v>
      </c>
      <c r="F244">
        <f t="shared" si="110"/>
        <v>-3.7148658700887163</v>
      </c>
      <c r="G244">
        <f t="shared" si="111"/>
        <v>4.5512621809319574E-16</v>
      </c>
      <c r="H244">
        <f t="shared" si="112"/>
        <v>1.1706968128257578</v>
      </c>
      <c r="I244" t="e">
        <f t="shared" si="103"/>
        <v>#NUM!</v>
      </c>
      <c r="J244" t="e">
        <f t="shared" si="123"/>
        <v>#NUM!</v>
      </c>
      <c r="K244" t="e">
        <f t="shared" si="124"/>
        <v>#NUM!</v>
      </c>
      <c r="L244" t="e">
        <f t="shared" si="125"/>
        <v>#NUM!</v>
      </c>
      <c r="M244">
        <f t="shared" si="113"/>
        <v>47.441050008873276</v>
      </c>
      <c r="N244">
        <f t="shared" si="114"/>
        <v>1.0586472250070716E-15</v>
      </c>
      <c r="O244">
        <f t="shared" si="104"/>
        <v>1.0586472250070716E-15</v>
      </c>
      <c r="P244">
        <f t="shared" si="115"/>
        <v>87.340100442375913</v>
      </c>
      <c r="Q244">
        <f t="shared" si="116"/>
        <v>7.2828269264012519E-15</v>
      </c>
      <c r="R244">
        <f t="shared" si="117"/>
        <v>-59.444444444444535</v>
      </c>
      <c r="S244">
        <f t="shared" si="118"/>
        <v>21.400000000000034</v>
      </c>
      <c r="T244" t="e">
        <f t="shared" si="126"/>
        <v>#NUM!</v>
      </c>
      <c r="U244">
        <f t="shared" si="127"/>
        <v>0</v>
      </c>
      <c r="V244">
        <f t="shared" si="128"/>
        <v>0</v>
      </c>
      <c r="W244">
        <f t="shared" si="129"/>
        <v>0</v>
      </c>
      <c r="X244">
        <f t="shared" si="101"/>
        <v>-0.14979629971180031</v>
      </c>
      <c r="Y244">
        <f t="shared" si="119"/>
        <v>47.441050008873276</v>
      </c>
      <c r="Z244">
        <f t="shared" si="120"/>
        <v>1.0586472250070716E-15</v>
      </c>
      <c r="AA244">
        <f t="shared" si="102"/>
        <v>87.340100442375913</v>
      </c>
      <c r="AB244">
        <f t="shared" si="121"/>
        <v>21.400000000000034</v>
      </c>
      <c r="AC244">
        <f t="shared" si="122"/>
        <v>1.3202153750000076E-3</v>
      </c>
    </row>
    <row r="245" spans="1:29" x14ac:dyDescent="0.2">
      <c r="A245" s="11">
        <f t="shared" si="105"/>
        <v>21.400000000000034</v>
      </c>
      <c r="B245" t="e">
        <f t="shared" si="106"/>
        <v>#NUM!</v>
      </c>
      <c r="C245" t="e">
        <f t="shared" si="107"/>
        <v>#NUM!</v>
      </c>
      <c r="D245" t="e">
        <f t="shared" si="108"/>
        <v>#NUM!</v>
      </c>
      <c r="E245">
        <f t="shared" si="109"/>
        <v>3.7148658700887163</v>
      </c>
      <c r="F245">
        <f t="shared" si="110"/>
        <v>-3.7148658700887163</v>
      </c>
      <c r="G245">
        <f t="shared" si="111"/>
        <v>4.5512621809319574E-16</v>
      </c>
      <c r="H245">
        <f t="shared" si="112"/>
        <v>1.1706968128257578</v>
      </c>
      <c r="I245" t="e">
        <f t="shared" si="103"/>
        <v>#NUM!</v>
      </c>
      <c r="J245" t="e">
        <f t="shared" si="123"/>
        <v>#NUM!</v>
      </c>
      <c r="K245" t="e">
        <f t="shared" si="124"/>
        <v>#NUM!</v>
      </c>
      <c r="L245" t="e">
        <f t="shared" si="125"/>
        <v>#NUM!</v>
      </c>
      <c r="M245">
        <f t="shared" si="113"/>
        <v>47.441050008873276</v>
      </c>
      <c r="N245">
        <f t="shared" si="114"/>
        <v>1.0586472250070716E-15</v>
      </c>
      <c r="O245">
        <f t="shared" si="104"/>
        <v>1.0586472250070716E-15</v>
      </c>
      <c r="P245">
        <f t="shared" si="115"/>
        <v>87.340100442375913</v>
      </c>
      <c r="Q245">
        <f t="shared" si="116"/>
        <v>7.3168588279264931E-15</v>
      </c>
      <c r="R245">
        <f t="shared" si="117"/>
        <v>-59.722222222222321</v>
      </c>
      <c r="S245">
        <f t="shared" si="118"/>
        <v>21.500000000000036</v>
      </c>
      <c r="T245" t="e">
        <f t="shared" si="126"/>
        <v>#NUM!</v>
      </c>
      <c r="U245">
        <f t="shared" si="127"/>
        <v>0</v>
      </c>
      <c r="V245">
        <f t="shared" si="128"/>
        <v>0</v>
      </c>
      <c r="W245">
        <f t="shared" si="129"/>
        <v>0</v>
      </c>
      <c r="X245">
        <f t="shared" si="101"/>
        <v>-0.15307383483029094</v>
      </c>
      <c r="Y245">
        <f t="shared" si="119"/>
        <v>47.441050008873276</v>
      </c>
      <c r="Z245">
        <f t="shared" si="120"/>
        <v>1.0586472250070716E-15</v>
      </c>
      <c r="AA245">
        <f t="shared" si="102"/>
        <v>87.340100442375913</v>
      </c>
      <c r="AB245">
        <f t="shared" si="121"/>
        <v>21.500000000000036</v>
      </c>
      <c r="AC245">
        <f t="shared" si="122"/>
        <v>1.3417695555555636E-3</v>
      </c>
    </row>
    <row r="246" spans="1:29" x14ac:dyDescent="0.2">
      <c r="A246" s="11">
        <f t="shared" si="105"/>
        <v>21.500000000000036</v>
      </c>
      <c r="B246" t="e">
        <f t="shared" si="106"/>
        <v>#NUM!</v>
      </c>
      <c r="C246" t="e">
        <f t="shared" si="107"/>
        <v>#NUM!</v>
      </c>
      <c r="D246" t="e">
        <f t="shared" si="108"/>
        <v>#NUM!</v>
      </c>
      <c r="E246">
        <f t="shared" si="109"/>
        <v>3.7148658700887163</v>
      </c>
      <c r="F246">
        <f t="shared" si="110"/>
        <v>-3.7148658700887163</v>
      </c>
      <c r="G246">
        <f t="shared" si="111"/>
        <v>4.5512621809319574E-16</v>
      </c>
      <c r="H246">
        <f t="shared" si="112"/>
        <v>1.1706968128257578</v>
      </c>
      <c r="I246" t="e">
        <f t="shared" si="103"/>
        <v>#NUM!</v>
      </c>
      <c r="J246" t="e">
        <f t="shared" si="123"/>
        <v>#NUM!</v>
      </c>
      <c r="K246" t="e">
        <f t="shared" si="124"/>
        <v>#NUM!</v>
      </c>
      <c r="L246" t="e">
        <f t="shared" si="125"/>
        <v>#NUM!</v>
      </c>
      <c r="M246">
        <f t="shared" si="113"/>
        <v>47.441050008873276</v>
      </c>
      <c r="N246">
        <f t="shared" si="114"/>
        <v>1.0586472250070716E-15</v>
      </c>
      <c r="O246">
        <f t="shared" si="104"/>
        <v>1.0586472250070716E-15</v>
      </c>
      <c r="P246">
        <f t="shared" si="115"/>
        <v>87.340100442375913</v>
      </c>
      <c r="Q246">
        <f t="shared" si="116"/>
        <v>7.3508907294517327E-15</v>
      </c>
      <c r="R246">
        <f t="shared" si="117"/>
        <v>-60.000000000000099</v>
      </c>
      <c r="S246">
        <f t="shared" si="118"/>
        <v>21.600000000000037</v>
      </c>
      <c r="T246" t="e">
        <f t="shared" si="126"/>
        <v>#NUM!</v>
      </c>
      <c r="U246">
        <f t="shared" si="127"/>
        <v>0</v>
      </c>
      <c r="V246">
        <f t="shared" si="128"/>
        <v>0</v>
      </c>
      <c r="W246">
        <f t="shared" si="129"/>
        <v>0</v>
      </c>
      <c r="X246">
        <f t="shared" si="101"/>
        <v>-0.1563981168798767</v>
      </c>
      <c r="Y246">
        <f t="shared" si="119"/>
        <v>47.441050008873276</v>
      </c>
      <c r="Z246">
        <f t="shared" si="120"/>
        <v>1.0586472250070716E-15</v>
      </c>
      <c r="AA246">
        <f t="shared" si="102"/>
        <v>87.340100442375913</v>
      </c>
      <c r="AB246">
        <f t="shared" si="121"/>
        <v>21.600000000000037</v>
      </c>
      <c r="AC246">
        <f t="shared" si="122"/>
        <v>1.3634982638888974E-3</v>
      </c>
    </row>
    <row r="247" spans="1:29" x14ac:dyDescent="0.2">
      <c r="A247" s="11">
        <f t="shared" si="105"/>
        <v>21.600000000000037</v>
      </c>
      <c r="B247" t="e">
        <f t="shared" si="106"/>
        <v>#NUM!</v>
      </c>
      <c r="C247" t="e">
        <f t="shared" si="107"/>
        <v>#NUM!</v>
      </c>
      <c r="D247" t="e">
        <f t="shared" si="108"/>
        <v>#NUM!</v>
      </c>
      <c r="E247">
        <f t="shared" si="109"/>
        <v>3.7148658700887163</v>
      </c>
      <c r="F247">
        <f t="shared" si="110"/>
        <v>-3.7148658700887163</v>
      </c>
      <c r="G247">
        <f t="shared" si="111"/>
        <v>4.5512621809319574E-16</v>
      </c>
      <c r="H247">
        <f t="shared" si="112"/>
        <v>1.1706968128257578</v>
      </c>
      <c r="I247" t="e">
        <f t="shared" si="103"/>
        <v>#NUM!</v>
      </c>
      <c r="J247" t="e">
        <f t="shared" si="123"/>
        <v>#NUM!</v>
      </c>
      <c r="K247" t="e">
        <f t="shared" si="124"/>
        <v>#NUM!</v>
      </c>
      <c r="L247" t="e">
        <f t="shared" si="125"/>
        <v>#NUM!</v>
      </c>
      <c r="M247">
        <f t="shared" si="113"/>
        <v>47.441050008873276</v>
      </c>
      <c r="N247">
        <f t="shared" si="114"/>
        <v>1.0586472250070716E-15</v>
      </c>
      <c r="O247">
        <f t="shared" si="104"/>
        <v>1.0586472250070716E-15</v>
      </c>
      <c r="P247">
        <f t="shared" si="115"/>
        <v>87.340100442375913</v>
      </c>
      <c r="Q247">
        <f t="shared" si="116"/>
        <v>7.3849226309769723E-15</v>
      </c>
      <c r="R247">
        <f t="shared" si="117"/>
        <v>-60.277777777777885</v>
      </c>
      <c r="S247">
        <f t="shared" si="118"/>
        <v>21.700000000000038</v>
      </c>
      <c r="T247" t="e">
        <f t="shared" si="126"/>
        <v>#NUM!</v>
      </c>
      <c r="U247">
        <f t="shared" si="127"/>
        <v>0</v>
      </c>
      <c r="V247">
        <f t="shared" si="128"/>
        <v>0</v>
      </c>
      <c r="W247">
        <f t="shared" si="129"/>
        <v>0</v>
      </c>
      <c r="X247">
        <f t="shared" si="101"/>
        <v>-0.1597694704917981</v>
      </c>
      <c r="Y247">
        <f t="shared" si="119"/>
        <v>47.441050008873276</v>
      </c>
      <c r="Z247">
        <f t="shared" si="120"/>
        <v>1.0586472250070716E-15</v>
      </c>
      <c r="AA247">
        <f t="shared" si="102"/>
        <v>87.340100442375913</v>
      </c>
      <c r="AB247">
        <f t="shared" si="121"/>
        <v>21.700000000000038</v>
      </c>
      <c r="AC247">
        <f t="shared" si="122"/>
        <v>1.3854015000000089E-3</v>
      </c>
    </row>
    <row r="248" spans="1:29" x14ac:dyDescent="0.2">
      <c r="A248" s="11">
        <f t="shared" si="105"/>
        <v>21.700000000000038</v>
      </c>
      <c r="B248" t="e">
        <f t="shared" si="106"/>
        <v>#NUM!</v>
      </c>
      <c r="C248" t="e">
        <f t="shared" si="107"/>
        <v>#NUM!</v>
      </c>
      <c r="D248" t="e">
        <f t="shared" si="108"/>
        <v>#NUM!</v>
      </c>
      <c r="E248">
        <f t="shared" si="109"/>
        <v>3.7148658700887163</v>
      </c>
      <c r="F248">
        <f t="shared" si="110"/>
        <v>-3.7148658700887163</v>
      </c>
      <c r="G248">
        <f t="shared" si="111"/>
        <v>4.5512621809319574E-16</v>
      </c>
      <c r="H248">
        <f t="shared" si="112"/>
        <v>1.1706968128257578</v>
      </c>
      <c r="I248" t="e">
        <f t="shared" si="103"/>
        <v>#NUM!</v>
      </c>
      <c r="J248" t="e">
        <f t="shared" si="123"/>
        <v>#NUM!</v>
      </c>
      <c r="K248" t="e">
        <f t="shared" si="124"/>
        <v>#NUM!</v>
      </c>
      <c r="L248" t="e">
        <f t="shared" si="125"/>
        <v>#NUM!</v>
      </c>
      <c r="M248">
        <f t="shared" si="113"/>
        <v>47.441050008873276</v>
      </c>
      <c r="N248">
        <f t="shared" si="114"/>
        <v>1.0586472250070716E-15</v>
      </c>
      <c r="O248">
        <f t="shared" si="104"/>
        <v>1.0586472250070716E-15</v>
      </c>
      <c r="P248">
        <f t="shared" si="115"/>
        <v>87.340100442375913</v>
      </c>
      <c r="Q248">
        <f t="shared" si="116"/>
        <v>7.4189545325022119E-15</v>
      </c>
      <c r="R248">
        <f t="shared" si="117"/>
        <v>-60.555555555555664</v>
      </c>
      <c r="S248">
        <f t="shared" si="118"/>
        <v>21.80000000000004</v>
      </c>
      <c r="T248" t="e">
        <f t="shared" si="126"/>
        <v>#NUM!</v>
      </c>
      <c r="U248">
        <f t="shared" si="127"/>
        <v>0</v>
      </c>
      <c r="V248">
        <f t="shared" si="128"/>
        <v>0</v>
      </c>
      <c r="W248">
        <f t="shared" si="129"/>
        <v>0</v>
      </c>
      <c r="X248">
        <f t="shared" si="101"/>
        <v>-0.1631882202972956</v>
      </c>
      <c r="Y248">
        <f t="shared" si="119"/>
        <v>47.441050008873276</v>
      </c>
      <c r="Z248">
        <f t="shared" si="120"/>
        <v>1.0586472250070716E-15</v>
      </c>
      <c r="AA248">
        <f t="shared" si="102"/>
        <v>87.340100442375913</v>
      </c>
      <c r="AB248">
        <f t="shared" si="121"/>
        <v>21.80000000000004</v>
      </c>
      <c r="AC248">
        <f t="shared" si="122"/>
        <v>1.4074792638888983E-3</v>
      </c>
    </row>
    <row r="249" spans="1:29" x14ac:dyDescent="0.2">
      <c r="A249" s="11">
        <f t="shared" si="105"/>
        <v>21.80000000000004</v>
      </c>
      <c r="B249" t="e">
        <f t="shared" si="106"/>
        <v>#NUM!</v>
      </c>
      <c r="C249" t="e">
        <f t="shared" si="107"/>
        <v>#NUM!</v>
      </c>
      <c r="D249" t="e">
        <f t="shared" si="108"/>
        <v>#NUM!</v>
      </c>
      <c r="E249">
        <f t="shared" si="109"/>
        <v>3.7148658700887163</v>
      </c>
      <c r="F249">
        <f t="shared" si="110"/>
        <v>-3.7148658700887163</v>
      </c>
      <c r="G249">
        <f t="shared" si="111"/>
        <v>4.5512621809319574E-16</v>
      </c>
      <c r="H249">
        <f t="shared" si="112"/>
        <v>1.1706968128257578</v>
      </c>
      <c r="I249" t="e">
        <f t="shared" si="103"/>
        <v>#NUM!</v>
      </c>
      <c r="J249" t="e">
        <f t="shared" si="123"/>
        <v>#NUM!</v>
      </c>
      <c r="K249" t="e">
        <f t="shared" si="124"/>
        <v>#NUM!</v>
      </c>
      <c r="L249" t="e">
        <f t="shared" si="125"/>
        <v>#NUM!</v>
      </c>
      <c r="M249">
        <f t="shared" si="113"/>
        <v>47.441050008873276</v>
      </c>
      <c r="N249">
        <f t="shared" si="114"/>
        <v>1.0586472250070716E-15</v>
      </c>
      <c r="O249">
        <f t="shared" si="104"/>
        <v>1.0586472250070716E-15</v>
      </c>
      <c r="P249">
        <f t="shared" si="115"/>
        <v>87.340100442375913</v>
      </c>
      <c r="Q249">
        <f t="shared" si="116"/>
        <v>7.4529864340274515E-15</v>
      </c>
      <c r="R249">
        <f t="shared" si="117"/>
        <v>-60.833333333333442</v>
      </c>
      <c r="S249">
        <f t="shared" si="118"/>
        <v>21.900000000000041</v>
      </c>
      <c r="T249" t="e">
        <f t="shared" si="126"/>
        <v>#NUM!</v>
      </c>
      <c r="U249">
        <f t="shared" si="127"/>
        <v>0</v>
      </c>
      <c r="V249">
        <f t="shared" si="128"/>
        <v>0</v>
      </c>
      <c r="W249">
        <f t="shared" si="129"/>
        <v>0</v>
      </c>
      <c r="X249">
        <f t="shared" si="101"/>
        <v>-0.16665469092760971</v>
      </c>
      <c r="Y249">
        <f t="shared" si="119"/>
        <v>47.441050008873276</v>
      </c>
      <c r="Z249">
        <f t="shared" si="120"/>
        <v>1.0586472250070716E-15</v>
      </c>
      <c r="AA249">
        <f t="shared" si="102"/>
        <v>87.340100442375913</v>
      </c>
      <c r="AB249">
        <f t="shared" si="121"/>
        <v>21.900000000000041</v>
      </c>
      <c r="AC249">
        <f t="shared" si="122"/>
        <v>1.4297315555555654E-3</v>
      </c>
    </row>
    <row r="250" spans="1:29" x14ac:dyDescent="0.2">
      <c r="A250" s="11">
        <f t="shared" si="105"/>
        <v>21.900000000000041</v>
      </c>
      <c r="B250" t="e">
        <f t="shared" si="106"/>
        <v>#NUM!</v>
      </c>
      <c r="C250" t="e">
        <f t="shared" si="107"/>
        <v>#NUM!</v>
      </c>
      <c r="D250" t="e">
        <f t="shared" si="108"/>
        <v>#NUM!</v>
      </c>
      <c r="E250">
        <f t="shared" si="109"/>
        <v>3.7148658700887163</v>
      </c>
      <c r="F250">
        <f t="shared" si="110"/>
        <v>-3.7148658700887163</v>
      </c>
      <c r="G250">
        <f t="shared" si="111"/>
        <v>4.5512621809319574E-16</v>
      </c>
      <c r="H250">
        <f t="shared" si="112"/>
        <v>1.1706968128257578</v>
      </c>
      <c r="I250" t="e">
        <f t="shared" si="103"/>
        <v>#NUM!</v>
      </c>
      <c r="J250" t="e">
        <f t="shared" si="123"/>
        <v>#NUM!</v>
      </c>
      <c r="K250" t="e">
        <f t="shared" si="124"/>
        <v>#NUM!</v>
      </c>
      <c r="L250" t="e">
        <f t="shared" si="125"/>
        <v>#NUM!</v>
      </c>
      <c r="M250">
        <f t="shared" si="113"/>
        <v>47.441050008873276</v>
      </c>
      <c r="N250">
        <f t="shared" si="114"/>
        <v>1.0586472250070716E-15</v>
      </c>
      <c r="O250">
        <f t="shared" si="104"/>
        <v>1.0586472250070716E-15</v>
      </c>
      <c r="P250">
        <f t="shared" si="115"/>
        <v>87.340100442375913</v>
      </c>
      <c r="Q250">
        <f t="shared" si="116"/>
        <v>7.4870183355526927E-15</v>
      </c>
      <c r="R250">
        <f t="shared" si="117"/>
        <v>-61.111111111111228</v>
      </c>
      <c r="S250">
        <f t="shared" si="118"/>
        <v>22.000000000000043</v>
      </c>
      <c r="T250" t="e">
        <f t="shared" si="126"/>
        <v>#NUM!</v>
      </c>
      <c r="U250">
        <f t="shared" si="127"/>
        <v>0</v>
      </c>
      <c r="V250">
        <f t="shared" si="128"/>
        <v>0</v>
      </c>
      <c r="W250">
        <f t="shared" si="129"/>
        <v>0</v>
      </c>
      <c r="X250">
        <f t="shared" si="101"/>
        <v>-0.170169207013981</v>
      </c>
      <c r="Y250">
        <f t="shared" si="119"/>
        <v>47.441050008873276</v>
      </c>
      <c r="Z250">
        <f t="shared" si="120"/>
        <v>1.0586472250070716E-15</v>
      </c>
      <c r="AA250">
        <f t="shared" si="102"/>
        <v>87.340100442375913</v>
      </c>
      <c r="AB250">
        <f t="shared" si="121"/>
        <v>22.000000000000043</v>
      </c>
      <c r="AC250">
        <f t="shared" si="122"/>
        <v>1.45215837500001E-3</v>
      </c>
    </row>
    <row r="251" spans="1:29" x14ac:dyDescent="0.2">
      <c r="A251" s="11">
        <f t="shared" si="105"/>
        <v>22.000000000000043</v>
      </c>
      <c r="B251" t="e">
        <f t="shared" si="106"/>
        <v>#NUM!</v>
      </c>
      <c r="C251" t="e">
        <f t="shared" si="107"/>
        <v>#NUM!</v>
      </c>
      <c r="D251" t="e">
        <f t="shared" si="108"/>
        <v>#NUM!</v>
      </c>
      <c r="E251">
        <f t="shared" si="109"/>
        <v>3.7148658700887163</v>
      </c>
      <c r="F251">
        <f t="shared" si="110"/>
        <v>-3.7148658700887163</v>
      </c>
      <c r="G251">
        <f t="shared" si="111"/>
        <v>4.5512621809319574E-16</v>
      </c>
      <c r="H251">
        <f t="shared" si="112"/>
        <v>1.1706968128257578</v>
      </c>
      <c r="I251" t="e">
        <f t="shared" si="103"/>
        <v>#NUM!</v>
      </c>
      <c r="J251" t="e">
        <f t="shared" si="123"/>
        <v>#NUM!</v>
      </c>
      <c r="K251" t="e">
        <f t="shared" si="124"/>
        <v>#NUM!</v>
      </c>
      <c r="L251" t="e">
        <f t="shared" si="125"/>
        <v>#NUM!</v>
      </c>
      <c r="M251">
        <f t="shared" si="113"/>
        <v>47.441050008873276</v>
      </c>
      <c r="N251">
        <f t="shared" si="114"/>
        <v>1.0586472250070716E-15</v>
      </c>
      <c r="O251">
        <f t="shared" si="104"/>
        <v>1.0586472250070716E-15</v>
      </c>
      <c r="P251">
        <f t="shared" si="115"/>
        <v>87.340100442375913</v>
      </c>
      <c r="Q251">
        <f t="shared" si="116"/>
        <v>7.5210502370779324E-15</v>
      </c>
      <c r="R251">
        <f t="shared" si="117"/>
        <v>-61.388888888889007</v>
      </c>
      <c r="S251">
        <f t="shared" si="118"/>
        <v>22.100000000000044</v>
      </c>
      <c r="T251" t="e">
        <f t="shared" si="126"/>
        <v>#NUM!</v>
      </c>
      <c r="U251">
        <f t="shared" si="127"/>
        <v>0</v>
      </c>
      <c r="V251">
        <f t="shared" si="128"/>
        <v>0</v>
      </c>
      <c r="W251">
        <f t="shared" si="129"/>
        <v>0</v>
      </c>
      <c r="X251">
        <f t="shared" si="101"/>
        <v>-0.17373209318764987</v>
      </c>
      <c r="Y251">
        <f t="shared" si="119"/>
        <v>47.441050008873276</v>
      </c>
      <c r="Z251">
        <f t="shared" si="120"/>
        <v>1.0586472250070716E-15</v>
      </c>
      <c r="AA251">
        <f t="shared" si="102"/>
        <v>87.340100442375913</v>
      </c>
      <c r="AB251">
        <f t="shared" si="121"/>
        <v>22.100000000000044</v>
      </c>
      <c r="AC251">
        <f t="shared" si="122"/>
        <v>1.4747597222222327E-3</v>
      </c>
    </row>
    <row r="252" spans="1:29" x14ac:dyDescent="0.2">
      <c r="A252" s="11">
        <f t="shared" si="105"/>
        <v>22.100000000000044</v>
      </c>
      <c r="B252" t="e">
        <f t="shared" si="106"/>
        <v>#NUM!</v>
      </c>
      <c r="C252" t="e">
        <f t="shared" si="107"/>
        <v>#NUM!</v>
      </c>
      <c r="D252" t="e">
        <f t="shared" si="108"/>
        <v>#NUM!</v>
      </c>
      <c r="E252">
        <f t="shared" si="109"/>
        <v>3.7148658700887163</v>
      </c>
      <c r="F252">
        <f t="shared" si="110"/>
        <v>-3.7148658700887163</v>
      </c>
      <c r="G252">
        <f t="shared" si="111"/>
        <v>4.5512621809319574E-16</v>
      </c>
      <c r="H252">
        <f t="shared" si="112"/>
        <v>1.1706968128257578</v>
      </c>
      <c r="I252" t="e">
        <f t="shared" si="103"/>
        <v>#NUM!</v>
      </c>
      <c r="J252" t="e">
        <f t="shared" si="123"/>
        <v>#NUM!</v>
      </c>
      <c r="K252" t="e">
        <f t="shared" si="124"/>
        <v>#NUM!</v>
      </c>
      <c r="L252" t="e">
        <f t="shared" si="125"/>
        <v>#NUM!</v>
      </c>
      <c r="M252">
        <f t="shared" si="113"/>
        <v>47.441050008873276</v>
      </c>
      <c r="N252">
        <f t="shared" si="114"/>
        <v>1.0586472250070716E-15</v>
      </c>
      <c r="O252">
        <f t="shared" si="104"/>
        <v>1.0586472250070716E-15</v>
      </c>
      <c r="P252">
        <f t="shared" si="115"/>
        <v>87.340100442375913</v>
      </c>
      <c r="Q252">
        <f t="shared" si="116"/>
        <v>7.555082138603172E-15</v>
      </c>
      <c r="R252">
        <f t="shared" si="117"/>
        <v>-61.666666666666792</v>
      </c>
      <c r="S252">
        <f t="shared" si="118"/>
        <v>22.200000000000045</v>
      </c>
      <c r="T252" t="e">
        <f t="shared" si="126"/>
        <v>#NUM!</v>
      </c>
      <c r="U252">
        <f t="shared" si="127"/>
        <v>0</v>
      </c>
      <c r="V252">
        <f t="shared" si="128"/>
        <v>0</v>
      </c>
      <c r="W252">
        <f t="shared" si="129"/>
        <v>0</v>
      </c>
      <c r="X252">
        <f t="shared" si="101"/>
        <v>-0.17734367407985688</v>
      </c>
      <c r="Y252">
        <f t="shared" si="119"/>
        <v>47.441050008873276</v>
      </c>
      <c r="Z252">
        <f t="shared" si="120"/>
        <v>1.0586472250070716E-15</v>
      </c>
      <c r="AA252">
        <f t="shared" si="102"/>
        <v>87.340100442375913</v>
      </c>
      <c r="AB252">
        <f t="shared" si="121"/>
        <v>22.200000000000045</v>
      </c>
      <c r="AC252">
        <f t="shared" si="122"/>
        <v>1.4975355972222332E-3</v>
      </c>
    </row>
    <row r="253" spans="1:29" x14ac:dyDescent="0.2">
      <c r="A253" s="11">
        <f t="shared" si="105"/>
        <v>22.200000000000045</v>
      </c>
      <c r="B253" t="e">
        <f t="shared" si="106"/>
        <v>#NUM!</v>
      </c>
      <c r="C253" t="e">
        <f t="shared" si="107"/>
        <v>#NUM!</v>
      </c>
      <c r="D253" t="e">
        <f t="shared" si="108"/>
        <v>#NUM!</v>
      </c>
      <c r="E253">
        <f t="shared" si="109"/>
        <v>3.7148658700887163</v>
      </c>
      <c r="F253">
        <f t="shared" si="110"/>
        <v>-3.7148658700887163</v>
      </c>
      <c r="G253">
        <f t="shared" si="111"/>
        <v>4.5512621809319574E-16</v>
      </c>
      <c r="H253">
        <f t="shared" si="112"/>
        <v>1.1706968128257578</v>
      </c>
      <c r="I253" t="e">
        <f t="shared" si="103"/>
        <v>#NUM!</v>
      </c>
      <c r="J253" t="e">
        <f t="shared" si="123"/>
        <v>#NUM!</v>
      </c>
      <c r="K253" t="e">
        <f t="shared" si="124"/>
        <v>#NUM!</v>
      </c>
      <c r="L253" t="e">
        <f t="shared" si="125"/>
        <v>#NUM!</v>
      </c>
      <c r="M253">
        <f t="shared" si="113"/>
        <v>47.441050008873276</v>
      </c>
      <c r="N253">
        <f t="shared" si="114"/>
        <v>1.0586472250070716E-15</v>
      </c>
      <c r="O253">
        <f t="shared" si="104"/>
        <v>1.0586472250070716E-15</v>
      </c>
      <c r="P253">
        <f t="shared" si="115"/>
        <v>87.340100442375913</v>
      </c>
      <c r="Q253">
        <f t="shared" si="116"/>
        <v>7.5891140401284116E-15</v>
      </c>
      <c r="R253">
        <f t="shared" si="117"/>
        <v>-61.944444444444571</v>
      </c>
      <c r="S253">
        <f t="shared" si="118"/>
        <v>22.300000000000047</v>
      </c>
      <c r="T253" t="e">
        <f t="shared" si="126"/>
        <v>#NUM!</v>
      </c>
      <c r="U253">
        <f t="shared" si="127"/>
        <v>0</v>
      </c>
      <c r="V253">
        <f t="shared" si="128"/>
        <v>0</v>
      </c>
      <c r="W253">
        <f t="shared" si="129"/>
        <v>0</v>
      </c>
      <c r="X253">
        <f t="shared" si="101"/>
        <v>-0.18100427432184255</v>
      </c>
      <c r="Y253">
        <f t="shared" si="119"/>
        <v>47.441050008873276</v>
      </c>
      <c r="Z253">
        <f t="shared" si="120"/>
        <v>1.0586472250070716E-15</v>
      </c>
      <c r="AA253">
        <f t="shared" si="102"/>
        <v>87.340100442375913</v>
      </c>
      <c r="AB253">
        <f t="shared" si="121"/>
        <v>22.300000000000047</v>
      </c>
      <c r="AC253">
        <f t="shared" si="122"/>
        <v>1.5204860000000114E-3</v>
      </c>
    </row>
    <row r="254" spans="1:29" x14ac:dyDescent="0.2">
      <c r="A254" s="11">
        <f t="shared" si="105"/>
        <v>22.300000000000047</v>
      </c>
      <c r="B254" t="e">
        <f t="shared" si="106"/>
        <v>#NUM!</v>
      </c>
      <c r="C254" t="e">
        <f t="shared" si="107"/>
        <v>#NUM!</v>
      </c>
      <c r="D254" t="e">
        <f t="shared" si="108"/>
        <v>#NUM!</v>
      </c>
      <c r="E254">
        <f t="shared" si="109"/>
        <v>3.7148658700887163</v>
      </c>
      <c r="F254">
        <f t="shared" si="110"/>
        <v>-3.7148658700887163</v>
      </c>
      <c r="G254">
        <f t="shared" si="111"/>
        <v>4.5512621809319574E-16</v>
      </c>
      <c r="H254">
        <f t="shared" si="112"/>
        <v>1.1706968128257578</v>
      </c>
      <c r="I254" t="e">
        <f t="shared" si="103"/>
        <v>#NUM!</v>
      </c>
      <c r="J254" t="e">
        <f t="shared" si="123"/>
        <v>#NUM!</v>
      </c>
      <c r="K254" t="e">
        <f t="shared" si="124"/>
        <v>#NUM!</v>
      </c>
      <c r="L254" t="e">
        <f t="shared" si="125"/>
        <v>#NUM!</v>
      </c>
      <c r="M254">
        <f t="shared" si="113"/>
        <v>47.441050008873276</v>
      </c>
      <c r="N254">
        <f t="shared" si="114"/>
        <v>1.0586472250070716E-15</v>
      </c>
      <c r="O254">
        <f t="shared" si="104"/>
        <v>1.0586472250070716E-15</v>
      </c>
      <c r="P254">
        <f t="shared" si="115"/>
        <v>87.340100442375913</v>
      </c>
      <c r="Q254">
        <f t="shared" si="116"/>
        <v>7.6231459416536528E-15</v>
      </c>
      <c r="R254">
        <f t="shared" si="117"/>
        <v>-62.222222222222356</v>
      </c>
      <c r="S254">
        <f t="shared" si="118"/>
        <v>22.400000000000048</v>
      </c>
      <c r="T254" t="e">
        <f t="shared" si="126"/>
        <v>#NUM!</v>
      </c>
      <c r="U254">
        <f t="shared" si="127"/>
        <v>0</v>
      </c>
      <c r="V254">
        <f t="shared" si="128"/>
        <v>0</v>
      </c>
      <c r="W254">
        <f t="shared" si="129"/>
        <v>0</v>
      </c>
      <c r="X254">
        <f t="shared" ref="X254:X259" si="130">IF($B$24="C",IF((3.14159265*1860/4)*((0.001*$B$18)-(2*$B$26*A254))^2*((0.33333*0.001*$B$18)-(2*$B$26*A254))&lt;0,(3.14159265*1860/4)*((0.001*$B$18)-(2*$B$26*A254))^2*((0.33333*0.001*$B$18)-(2*$B$26*A254)),(3.14159265*1860/4)*((0.001*$B$18)-(2*$B$26*A254))^2*((0.33333*0.001*$B$18)-(2*$B$26*A254))),$B$19)</f>
        <v>-0.18471421854484729</v>
      </c>
      <c r="Y254">
        <f t="shared" si="119"/>
        <v>47.441050008873276</v>
      </c>
      <c r="Z254">
        <f t="shared" si="120"/>
        <v>1.0586472250070716E-15</v>
      </c>
      <c r="AA254">
        <f t="shared" si="102"/>
        <v>87.340100442375913</v>
      </c>
      <c r="AB254">
        <f t="shared" si="121"/>
        <v>22.400000000000048</v>
      </c>
      <c r="AC254">
        <f t="shared" si="122"/>
        <v>1.5436109305555672E-3</v>
      </c>
    </row>
    <row r="255" spans="1:29" x14ac:dyDescent="0.2">
      <c r="A255" s="11">
        <f t="shared" si="105"/>
        <v>22.400000000000048</v>
      </c>
      <c r="B255" t="e">
        <f t="shared" si="106"/>
        <v>#NUM!</v>
      </c>
      <c r="C255" t="e">
        <f t="shared" si="107"/>
        <v>#NUM!</v>
      </c>
      <c r="D255" t="e">
        <f t="shared" si="108"/>
        <v>#NUM!</v>
      </c>
      <c r="E255">
        <f t="shared" si="109"/>
        <v>3.7148658700887163</v>
      </c>
      <c r="F255">
        <f t="shared" si="110"/>
        <v>-3.7148658700887163</v>
      </c>
      <c r="G255">
        <f t="shared" si="111"/>
        <v>4.5512621809319574E-16</v>
      </c>
      <c r="H255">
        <f t="shared" si="112"/>
        <v>1.1706968128257578</v>
      </c>
      <c r="I255" t="e">
        <f t="shared" si="103"/>
        <v>#NUM!</v>
      </c>
      <c r="J255" t="e">
        <f t="shared" si="123"/>
        <v>#NUM!</v>
      </c>
      <c r="K255" t="e">
        <f t="shared" si="124"/>
        <v>#NUM!</v>
      </c>
      <c r="L255" t="e">
        <f t="shared" si="125"/>
        <v>#NUM!</v>
      </c>
      <c r="M255">
        <f t="shared" si="113"/>
        <v>47.441050008873276</v>
      </c>
      <c r="N255">
        <f t="shared" si="114"/>
        <v>1.0586472250070716E-15</v>
      </c>
      <c r="O255">
        <f t="shared" si="104"/>
        <v>1.0586472250070716E-15</v>
      </c>
      <c r="P255">
        <f t="shared" si="115"/>
        <v>87.340100442375913</v>
      </c>
      <c r="Q255">
        <f t="shared" si="116"/>
        <v>7.6571778431788908E-15</v>
      </c>
      <c r="R255">
        <f t="shared" si="117"/>
        <v>-62.500000000000135</v>
      </c>
      <c r="S255">
        <f t="shared" si="118"/>
        <v>22.50000000000005</v>
      </c>
      <c r="T255" t="e">
        <f t="shared" si="126"/>
        <v>#NUM!</v>
      </c>
      <c r="U255">
        <f t="shared" si="127"/>
        <v>0</v>
      </c>
      <c r="V255">
        <f t="shared" si="128"/>
        <v>0</v>
      </c>
      <c r="W255">
        <f t="shared" si="129"/>
        <v>0</v>
      </c>
      <c r="X255">
        <f t="shared" si="130"/>
        <v>-0.1884738313801117</v>
      </c>
      <c r="Y255">
        <f t="shared" si="119"/>
        <v>47.441050008873276</v>
      </c>
      <c r="Z255">
        <f t="shared" si="120"/>
        <v>1.0586472250070716E-15</v>
      </c>
      <c r="AA255">
        <f t="shared" si="102"/>
        <v>87.340100442375913</v>
      </c>
      <c r="AB255">
        <f t="shared" si="121"/>
        <v>22.50000000000005</v>
      </c>
      <c r="AC255">
        <f t="shared" si="122"/>
        <v>1.5669103888889013E-3</v>
      </c>
    </row>
    <row r="256" spans="1:29" x14ac:dyDescent="0.2">
      <c r="A256" s="11">
        <f t="shared" si="105"/>
        <v>22.50000000000005</v>
      </c>
      <c r="B256" t="e">
        <f t="shared" si="106"/>
        <v>#NUM!</v>
      </c>
      <c r="C256" t="e">
        <f t="shared" si="107"/>
        <v>#NUM!</v>
      </c>
      <c r="D256" t="e">
        <f t="shared" si="108"/>
        <v>#NUM!</v>
      </c>
      <c r="E256">
        <f t="shared" si="109"/>
        <v>3.7148658700887163</v>
      </c>
      <c r="F256">
        <f t="shared" si="110"/>
        <v>-3.7148658700887163</v>
      </c>
      <c r="G256">
        <f t="shared" si="111"/>
        <v>4.5512621809319574E-16</v>
      </c>
      <c r="H256">
        <f t="shared" si="112"/>
        <v>1.1706968128257578</v>
      </c>
      <c r="I256" t="e">
        <f t="shared" si="103"/>
        <v>#NUM!</v>
      </c>
      <c r="J256" t="e">
        <f t="shared" si="123"/>
        <v>#NUM!</v>
      </c>
      <c r="K256" t="e">
        <f t="shared" si="124"/>
        <v>#NUM!</v>
      </c>
      <c r="L256" t="e">
        <f t="shared" si="125"/>
        <v>#NUM!</v>
      </c>
      <c r="M256">
        <f t="shared" si="113"/>
        <v>47.441050008873276</v>
      </c>
      <c r="N256">
        <f t="shared" si="114"/>
        <v>1.0586472250070716E-15</v>
      </c>
      <c r="O256">
        <f t="shared" si="104"/>
        <v>1.0586472250070716E-15</v>
      </c>
      <c r="P256">
        <f t="shared" si="115"/>
        <v>87.340100442375913</v>
      </c>
      <c r="Q256">
        <f t="shared" si="116"/>
        <v>7.691209744704132E-15</v>
      </c>
      <c r="R256">
        <f t="shared" si="117"/>
        <v>-62.777777777777921</v>
      </c>
      <c r="S256">
        <f t="shared" si="118"/>
        <v>22.600000000000051</v>
      </c>
      <c r="T256" t="e">
        <f t="shared" si="126"/>
        <v>#NUM!</v>
      </c>
      <c r="U256">
        <f t="shared" si="127"/>
        <v>0</v>
      </c>
      <c r="V256">
        <f t="shared" si="128"/>
        <v>0</v>
      </c>
      <c r="W256">
        <f t="shared" si="129"/>
        <v>0</v>
      </c>
      <c r="X256">
        <f t="shared" si="130"/>
        <v>-0.19228343745887602</v>
      </c>
      <c r="Y256">
        <f t="shared" si="119"/>
        <v>47.441050008873276</v>
      </c>
      <c r="Z256">
        <f t="shared" si="120"/>
        <v>1.0586472250070716E-15</v>
      </c>
      <c r="AA256">
        <f t="shared" si="102"/>
        <v>87.340100442375913</v>
      </c>
      <c r="AB256">
        <f t="shared" si="121"/>
        <v>22.600000000000051</v>
      </c>
      <c r="AC256">
        <f t="shared" si="122"/>
        <v>1.5903843750000115E-3</v>
      </c>
    </row>
    <row r="257" spans="1:29" x14ac:dyDescent="0.2">
      <c r="A257" s="11">
        <f t="shared" si="105"/>
        <v>22.600000000000051</v>
      </c>
      <c r="B257" t="e">
        <f t="shared" si="106"/>
        <v>#NUM!</v>
      </c>
      <c r="C257" t="e">
        <f t="shared" si="107"/>
        <v>#NUM!</v>
      </c>
      <c r="D257" t="e">
        <f t="shared" si="108"/>
        <v>#NUM!</v>
      </c>
      <c r="E257">
        <f t="shared" si="109"/>
        <v>3.7148658700887163</v>
      </c>
      <c r="F257">
        <f t="shared" si="110"/>
        <v>-3.7148658700887163</v>
      </c>
      <c r="G257">
        <f t="shared" si="111"/>
        <v>4.5512621809319574E-16</v>
      </c>
      <c r="H257">
        <f t="shared" si="112"/>
        <v>1.1706968128257578</v>
      </c>
      <c r="I257" t="e">
        <f t="shared" si="103"/>
        <v>#NUM!</v>
      </c>
      <c r="J257" t="e">
        <f t="shared" si="123"/>
        <v>#NUM!</v>
      </c>
      <c r="K257" t="e">
        <f t="shared" si="124"/>
        <v>#NUM!</v>
      </c>
      <c r="L257" t="e">
        <f t="shared" si="125"/>
        <v>#NUM!</v>
      </c>
      <c r="M257">
        <f t="shared" si="113"/>
        <v>47.441050008873276</v>
      </c>
      <c r="N257">
        <f t="shared" si="114"/>
        <v>1.0586472250070716E-15</v>
      </c>
      <c r="O257">
        <f t="shared" si="104"/>
        <v>1.0586472250070716E-15</v>
      </c>
      <c r="P257">
        <f t="shared" si="115"/>
        <v>87.340100442375913</v>
      </c>
      <c r="Q257">
        <f t="shared" si="116"/>
        <v>7.7252416462293717E-15</v>
      </c>
      <c r="R257">
        <f t="shared" si="117"/>
        <v>-63.055555555555699</v>
      </c>
      <c r="S257">
        <f t="shared" si="118"/>
        <v>22.700000000000053</v>
      </c>
      <c r="T257" t="e">
        <f t="shared" si="126"/>
        <v>#NUM!</v>
      </c>
      <c r="U257">
        <f t="shared" si="127"/>
        <v>0</v>
      </c>
      <c r="V257">
        <f t="shared" si="128"/>
        <v>0</v>
      </c>
      <c r="W257">
        <f t="shared" si="129"/>
        <v>0</v>
      </c>
      <c r="X257">
        <f t="shared" si="130"/>
        <v>-0.1961433614123812</v>
      </c>
      <c r="Y257">
        <f t="shared" si="119"/>
        <v>47.441050008873276</v>
      </c>
      <c r="Z257">
        <f t="shared" si="120"/>
        <v>1.0586472250070716E-15</v>
      </c>
      <c r="AA257">
        <f t="shared" si="102"/>
        <v>87.340100442375913</v>
      </c>
      <c r="AB257">
        <f t="shared" si="121"/>
        <v>22.700000000000053</v>
      </c>
      <c r="AC257">
        <f t="shared" si="122"/>
        <v>1.6140328888889011E-3</v>
      </c>
    </row>
    <row r="258" spans="1:29" x14ac:dyDescent="0.2">
      <c r="A258" s="11">
        <f t="shared" si="105"/>
        <v>22.700000000000053</v>
      </c>
      <c r="B258" t="e">
        <f t="shared" si="106"/>
        <v>#NUM!</v>
      </c>
      <c r="C258" t="e">
        <f t="shared" si="107"/>
        <v>#NUM!</v>
      </c>
      <c r="D258" t="e">
        <f t="shared" si="108"/>
        <v>#NUM!</v>
      </c>
      <c r="E258">
        <f t="shared" si="109"/>
        <v>3.7148658700887163</v>
      </c>
      <c r="F258">
        <f t="shared" si="110"/>
        <v>-3.7148658700887163</v>
      </c>
      <c r="G258">
        <f t="shared" si="111"/>
        <v>4.5512621809319574E-16</v>
      </c>
      <c r="H258">
        <f t="shared" si="112"/>
        <v>1.1706968128257578</v>
      </c>
      <c r="I258" t="e">
        <f t="shared" si="103"/>
        <v>#NUM!</v>
      </c>
      <c r="J258" t="e">
        <f t="shared" si="123"/>
        <v>#NUM!</v>
      </c>
      <c r="K258" t="e">
        <f t="shared" si="124"/>
        <v>#NUM!</v>
      </c>
      <c r="L258" t="e">
        <f t="shared" si="125"/>
        <v>#NUM!</v>
      </c>
      <c r="M258">
        <f t="shared" si="113"/>
        <v>47.441050008873276</v>
      </c>
      <c r="N258">
        <f t="shared" si="114"/>
        <v>1.0586472250070716E-15</v>
      </c>
      <c r="O258">
        <f t="shared" si="104"/>
        <v>1.0586472250070716E-15</v>
      </c>
      <c r="P258">
        <f t="shared" si="115"/>
        <v>87.340100442375913</v>
      </c>
      <c r="Q258">
        <f t="shared" si="116"/>
        <v>7.7592735477546113E-15</v>
      </c>
      <c r="R258">
        <f t="shared" si="117"/>
        <v>-63.333333333333478</v>
      </c>
      <c r="S258">
        <f t="shared" si="118"/>
        <v>22.800000000000054</v>
      </c>
      <c r="T258" t="e">
        <f t="shared" si="126"/>
        <v>#NUM!</v>
      </c>
      <c r="U258">
        <f t="shared" si="127"/>
        <v>0</v>
      </c>
      <c r="V258">
        <f t="shared" si="128"/>
        <v>0</v>
      </c>
      <c r="W258">
        <f t="shared" si="129"/>
        <v>0</v>
      </c>
      <c r="X258">
        <f t="shared" si="130"/>
        <v>-0.20005392787186746</v>
      </c>
      <c r="Y258">
        <f t="shared" si="119"/>
        <v>47.441050008873276</v>
      </c>
      <c r="Z258">
        <f t="shared" si="120"/>
        <v>1.0586472250070716E-15</v>
      </c>
      <c r="AA258">
        <f t="shared" si="102"/>
        <v>87.340100442375913</v>
      </c>
      <c r="AB258">
        <f t="shared" si="121"/>
        <v>22.800000000000054</v>
      </c>
      <c r="AC258">
        <f t="shared" si="122"/>
        <v>1.6378559305555683E-3</v>
      </c>
    </row>
    <row r="259" spans="1:29" x14ac:dyDescent="0.2">
      <c r="A259" s="11">
        <f t="shared" si="105"/>
        <v>22.800000000000054</v>
      </c>
      <c r="B259" t="e">
        <f t="shared" si="106"/>
        <v>#NUM!</v>
      </c>
      <c r="C259" t="e">
        <f t="shared" si="107"/>
        <v>#NUM!</v>
      </c>
      <c r="D259" t="e">
        <f t="shared" si="108"/>
        <v>#NUM!</v>
      </c>
      <c r="E259">
        <f t="shared" si="109"/>
        <v>3.7148658700887163</v>
      </c>
      <c r="F259">
        <f t="shared" si="110"/>
        <v>-3.7148658700887163</v>
      </c>
      <c r="G259">
        <f t="shared" si="111"/>
        <v>4.5512621809319574E-16</v>
      </c>
      <c r="H259">
        <f t="shared" si="112"/>
        <v>1.1706968128257578</v>
      </c>
      <c r="I259" t="e">
        <f t="shared" si="103"/>
        <v>#NUM!</v>
      </c>
      <c r="J259" t="e">
        <f t="shared" si="123"/>
        <v>#NUM!</v>
      </c>
      <c r="K259" t="e">
        <f t="shared" si="124"/>
        <v>#NUM!</v>
      </c>
      <c r="L259" t="e">
        <f t="shared" si="125"/>
        <v>#NUM!</v>
      </c>
      <c r="M259">
        <f t="shared" si="113"/>
        <v>47.441050008873276</v>
      </c>
      <c r="N259">
        <f t="shared" si="114"/>
        <v>1.0586472250070716E-15</v>
      </c>
      <c r="O259">
        <f t="shared" si="104"/>
        <v>1.0586472250070716E-15</v>
      </c>
      <c r="P259">
        <f t="shared" si="115"/>
        <v>87.340100442375913</v>
      </c>
      <c r="Q259">
        <f t="shared" si="116"/>
        <v>0</v>
      </c>
      <c r="R259">
        <f t="shared" si="117"/>
        <v>0</v>
      </c>
      <c r="S259">
        <f t="shared" si="118"/>
        <v>0</v>
      </c>
      <c r="T259" t="e">
        <f t="shared" si="126"/>
        <v>#NUM!</v>
      </c>
      <c r="U259">
        <f t="shared" si="127"/>
        <v>0</v>
      </c>
      <c r="V259">
        <f t="shared" si="128"/>
        <v>0</v>
      </c>
      <c r="W259">
        <f t="shared" si="129"/>
        <v>0</v>
      </c>
      <c r="X259">
        <f t="shared" si="130"/>
        <v>-0.20401546146857535</v>
      </c>
      <c r="Y259">
        <f t="shared" si="119"/>
        <v>47.441050008873276</v>
      </c>
      <c r="Z259">
        <f t="shared" si="120"/>
        <v>1.0586472250070716E-15</v>
      </c>
      <c r="AA259">
        <f t="shared" si="102"/>
        <v>87.340100442375913</v>
      </c>
      <c r="AB259">
        <f t="shared" si="121"/>
        <v>0</v>
      </c>
      <c r="AC259">
        <f t="shared" si="122"/>
        <v>1.6618535000000132E-3</v>
      </c>
    </row>
  </sheetData>
  <sheetProtection password="DC79" sheet="1" objects="1" scenarios="1"/>
  <phoneticPr fontId="0" type="noConversion"/>
  <dataValidations count="2">
    <dataValidation type="list" allowBlank="1" showInputMessage="1" showErrorMessage="1" sqref="B13">
      <formula1>$AP$31:$AP$33</formula1>
    </dataValidation>
    <dataValidation type="list" allowBlank="1" showInputMessage="1" showErrorMessage="1" sqref="B6">
      <formula1>$AF$32:$AF$46</formula1>
    </dataValidation>
  </dataValidations>
  <pageMargins left="0.75" right="0.75" top="1" bottom="1" header="0.5" footer="0.5"/>
  <pageSetup paperSize="9" orientation="portrait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18</vt:i4>
      </vt:variant>
    </vt:vector>
  </HeadingPairs>
  <TitlesOfParts>
    <vt:vector size="23" baseType="lpstr">
      <vt:lpstr>LargeGraphs</vt:lpstr>
      <vt:lpstr>SHELLCALC</vt:lpstr>
      <vt:lpstr>Revisions</vt:lpstr>
      <vt:lpstr>About</vt:lpstr>
      <vt:lpstr>Calculations</vt:lpstr>
      <vt:lpstr>drift</vt:lpstr>
      <vt:lpstr>Fuse_Delay</vt:lpstr>
      <vt:lpstr>is_comet</vt:lpstr>
      <vt:lpstr>is_imp</vt:lpstr>
      <vt:lpstr>is_metric</vt:lpstr>
      <vt:lpstr>is_shell</vt:lpstr>
      <vt:lpstr>muzzle_velocity</vt:lpstr>
      <vt:lpstr>Param_1</vt:lpstr>
      <vt:lpstr>LargeGraphs!Print_Area</vt:lpstr>
      <vt:lpstr>SHELLCALC!Print_Area</vt:lpstr>
      <vt:lpstr>Print_area1</vt:lpstr>
      <vt:lpstr>print_area2</vt:lpstr>
      <vt:lpstr>shell_data</vt:lpstr>
      <vt:lpstr>shell_data1</vt:lpstr>
      <vt:lpstr>shell_size</vt:lpstr>
      <vt:lpstr>types</vt:lpstr>
      <vt:lpstr>Units</vt:lpstr>
      <vt:lpstr>version</vt:lpstr>
    </vt:vector>
  </TitlesOfParts>
  <Company>Department of Natural Resources (Qld)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Harradine</dc:creator>
  <cp:lastModifiedBy>Tom Smith</cp:lastModifiedBy>
  <cp:lastPrinted>2010-07-23T06:08:38Z</cp:lastPrinted>
  <dcterms:created xsi:type="dcterms:W3CDTF">2002-08-15T03:34:29Z</dcterms:created>
  <dcterms:modified xsi:type="dcterms:W3CDTF">2010-07-23T07:38:43Z</dcterms:modified>
</cp:coreProperties>
</file>